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PH\Desktop\"/>
    </mc:Choice>
  </mc:AlternateContent>
  <xr:revisionPtr revIDLastSave="0" documentId="13_ncr:1_{2FC0D18B-9DB4-462A-840C-C91F333EC8A2}" xr6:coauthVersionLast="47" xr6:coauthVersionMax="47" xr10:uidLastSave="{00000000-0000-0000-0000-000000000000}"/>
  <bookViews>
    <workbookView xWindow="-120" yWindow="-120" windowWidth="29040" windowHeight="15720" tabRatio="866" xr2:uid="{00000000-000D-0000-FFFF-FFFF00000000}"/>
  </bookViews>
  <sheets>
    <sheet name="Jadual Harga &amp; Sewa " sheetId="37" r:id="rId1"/>
    <sheet name="15.1" sheetId="11" r:id="rId2"/>
    <sheet name="15.2" sheetId="12" r:id="rId3"/>
    <sheet name="15.3" sheetId="14" r:id="rId4"/>
    <sheet name="15.4" sheetId="4" r:id="rId5"/>
    <sheet name="15.5" sheetId="5" r:id="rId6"/>
    <sheet name="15.6" sheetId="31" r:id="rId7"/>
    <sheet name="15.7" sheetId="30" r:id="rId8"/>
    <sheet name="15.8" sheetId="26" r:id="rId9"/>
    <sheet name="15.9" sheetId="38" r:id="rId10"/>
    <sheet name="15.10" sheetId="28" r:id="rId11"/>
    <sheet name="15.11" sheetId="29" r:id="rId12"/>
    <sheet name="15.12" sheetId="17" r:id="rId13"/>
    <sheet name="15.13" sheetId="6" r:id="rId14"/>
    <sheet name="15.14" sheetId="7" r:id="rId15"/>
    <sheet name="15.15" sheetId="8" r:id="rId16"/>
  </sheets>
  <definedNames>
    <definedName name="_xlnm._FilterDatabase" localSheetId="1" hidden="1">'15.1'!$B$1:$B$844</definedName>
    <definedName name="_xlnm._FilterDatabase" localSheetId="13" hidden="1">'15.13'!$A$138:$F$373</definedName>
    <definedName name="_xlnm._FilterDatabase" localSheetId="2" hidden="1">'15.2'!$F$1:$F$72</definedName>
    <definedName name="_xlnm._FilterDatabase" localSheetId="3" hidden="1">'15.3'!$E$1:$E$802</definedName>
    <definedName name="_xlnm._FilterDatabase" localSheetId="4" hidden="1">'15.4'!$F$1:$F$235</definedName>
    <definedName name="_xlnm._FilterDatabase" localSheetId="5" hidden="1">'15.5'!$E$1:$E$349</definedName>
    <definedName name="_xlnm.Print_Area" localSheetId="1">'15.1'!$A$1:$G$843</definedName>
    <definedName name="_xlnm.Print_Area" localSheetId="10">'15.10'!$A$1:$F$23</definedName>
    <definedName name="_xlnm.Print_Area" localSheetId="11">'15.11'!$A$1:$F$74</definedName>
    <definedName name="_xlnm.Print_Area" localSheetId="12">'15.12'!$A$1:$F$370</definedName>
    <definedName name="_xlnm.Print_Area" localSheetId="13">'15.13'!$A$1:$F$164</definedName>
    <definedName name="_xlnm.Print_Area" localSheetId="14">'15.14'!$A$1:$F$179</definedName>
    <definedName name="_xlnm.Print_Area" localSheetId="15">'15.15'!$A$1:$F$113</definedName>
    <definedName name="_xlnm.Print_Area" localSheetId="2">'15.2'!$A$1:$F$72</definedName>
    <definedName name="_xlnm.Print_Area" localSheetId="3">'15.3'!$A$1:$F$805</definedName>
    <definedName name="_xlnm.Print_Area" localSheetId="4">'15.4'!$A$1:$F$234</definedName>
    <definedName name="_xlnm.Print_Area" localSheetId="5">'15.5'!$A$1:$E$354</definedName>
    <definedName name="_xlnm.Print_Area" localSheetId="6">'15.6'!$A$1:$E$33</definedName>
    <definedName name="_xlnm.Print_Area" localSheetId="8">'15.8'!$A$1:$F$35</definedName>
    <definedName name="_xlnm.Print_Area" localSheetId="9">'15.9'!$A$1:$F$200</definedName>
    <definedName name="_xlnm.Print_Area" localSheetId="0">'Jadual Harga &amp; Sewa '!$A$1:$C$49</definedName>
    <definedName name="_xlnm.Print_Titles" localSheetId="1">'15.1'!$1:$6</definedName>
    <definedName name="_xlnm.Print_Titles" localSheetId="10">'15.10'!$1:$6</definedName>
    <definedName name="_xlnm.Print_Titles" localSheetId="11">'15.11'!$1:$6</definedName>
    <definedName name="_xlnm.Print_Titles" localSheetId="12">'15.12'!$1:$6</definedName>
    <definedName name="_xlnm.Print_Titles" localSheetId="13">'15.13'!$1:$6</definedName>
    <definedName name="_xlnm.Print_Titles" localSheetId="14">'15.14'!$1:$6</definedName>
    <definedName name="_xlnm.Print_Titles" localSheetId="15">'15.15'!$1:$6</definedName>
    <definedName name="_xlnm.Print_Titles" localSheetId="2">'15.2'!$1:$6</definedName>
    <definedName name="_xlnm.Print_Titles" localSheetId="3">'15.3'!$1:$6</definedName>
    <definedName name="_xlnm.Print_Titles" localSheetId="4">'15.4'!$1:$6</definedName>
    <definedName name="_xlnm.Print_Titles" localSheetId="5">'15.5'!$1:$6</definedName>
    <definedName name="_xlnm.Print_Titles" localSheetId="6">'15.6'!$1:$6</definedName>
    <definedName name="_xlnm.Print_Titles" localSheetId="7">'15.7'!$1:$6</definedName>
    <definedName name="_xlnm.Print_Titles" localSheetId="8">'15.8'!$1:$6</definedName>
    <definedName name="_xlnm.Print_Titles" localSheetId="9">'15.9'!$1:$6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14" l="1"/>
  <c r="G442" i="11" l="1"/>
  <c r="F141" i="4" l="1"/>
  <c r="F797" i="14"/>
  <c r="F796" i="14"/>
  <c r="F795" i="14"/>
  <c r="F711" i="14"/>
  <c r="F710" i="14"/>
  <c r="F709" i="14"/>
  <c r="F708" i="14"/>
  <c r="F319" i="14"/>
  <c r="G647" i="11" l="1"/>
  <c r="G540" i="11"/>
  <c r="G422" i="11"/>
  <c r="G421" i="11"/>
  <c r="G829" i="11" l="1"/>
  <c r="G827" i="11"/>
  <c r="G823" i="11"/>
  <c r="G809" i="11"/>
  <c r="G798" i="11"/>
  <c r="G793" i="11"/>
  <c r="G792" i="11"/>
  <c r="G791" i="11"/>
  <c r="G785" i="11"/>
  <c r="G783" i="11"/>
  <c r="G781" i="11"/>
  <c r="G774" i="11"/>
  <c r="G769" i="11"/>
  <c r="G768" i="11"/>
  <c r="G765" i="11"/>
  <c r="G764" i="11"/>
  <c r="G754" i="11"/>
  <c r="G753" i="11"/>
  <c r="G752" i="11"/>
  <c r="G726" i="11"/>
  <c r="G725" i="11"/>
  <c r="G724" i="11"/>
  <c r="G718" i="11"/>
  <c r="G717" i="11"/>
  <c r="G716" i="11"/>
  <c r="G715" i="11"/>
  <c r="G714" i="11"/>
  <c r="G712" i="11"/>
  <c r="G708" i="11"/>
  <c r="G707" i="11"/>
  <c r="G704" i="11"/>
  <c r="G700" i="11"/>
  <c r="G699" i="11"/>
  <c r="G698" i="11"/>
  <c r="G692" i="11"/>
  <c r="G691" i="11"/>
  <c r="G689" i="11"/>
  <c r="G688" i="11"/>
  <c r="G683" i="11"/>
  <c r="G680" i="11"/>
  <c r="G677" i="11"/>
  <c r="G673" i="11"/>
  <c r="G671" i="11"/>
  <c r="G665" i="11"/>
  <c r="G663" i="11"/>
  <c r="G660" i="11"/>
  <c r="G658" i="11"/>
  <c r="G657" i="11"/>
  <c r="G652" i="11"/>
  <c r="G639" i="11"/>
  <c r="G638" i="11"/>
  <c r="G633" i="11"/>
  <c r="G625" i="11"/>
  <c r="G622" i="11"/>
  <c r="G617" i="11"/>
  <c r="G607" i="11"/>
  <c r="G606" i="11"/>
  <c r="G603" i="11"/>
  <c r="G600" i="11"/>
  <c r="G590" i="11"/>
  <c r="G586" i="11"/>
  <c r="G577" i="11"/>
  <c r="G563" i="11"/>
  <c r="G562" i="11"/>
  <c r="G553" i="11"/>
  <c r="G552" i="11"/>
  <c r="G549" i="11"/>
  <c r="G547" i="11"/>
  <c r="G546" i="11"/>
  <c r="G353" i="11"/>
  <c r="G335" i="11"/>
  <c r="G334" i="11"/>
  <c r="G333" i="11"/>
  <c r="G331" i="11"/>
  <c r="G323" i="11"/>
  <c r="G231" i="11"/>
  <c r="G216" i="11"/>
  <c r="G205" i="11"/>
  <c r="G198" i="11"/>
  <c r="G197" i="11"/>
  <c r="G194" i="11"/>
  <c r="G184" i="11"/>
  <c r="G183" i="11"/>
  <c r="G160" i="11"/>
  <c r="G143" i="11"/>
  <c r="G140" i="11"/>
  <c r="G111" i="11"/>
  <c r="G72" i="11"/>
  <c r="G69" i="11"/>
  <c r="G54" i="11"/>
  <c r="G23" i="11"/>
  <c r="G17" i="11"/>
  <c r="G13" i="11"/>
  <c r="F41" i="12"/>
  <c r="F213" i="4"/>
  <c r="F210" i="4"/>
  <c r="F192" i="4"/>
  <c r="F63" i="4"/>
  <c r="E22" i="31"/>
  <c r="E21" i="31"/>
  <c r="E14" i="31"/>
  <c r="E12" i="31"/>
  <c r="E10" i="31"/>
  <c r="E9" i="31"/>
  <c r="F23" i="26"/>
  <c r="F123" i="6"/>
  <c r="F122" i="6"/>
  <c r="F92" i="6"/>
  <c r="F77" i="6"/>
  <c r="F26" i="6"/>
  <c r="F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47" authorId="0" shapeId="0" xr:uid="{53088CDA-17A5-4C00-BB7E-4537908E7AA9}">
      <text>
        <r>
          <rPr>
            <b/>
            <sz val="9"/>
            <color indexed="81"/>
            <rFont val="Tahoma"/>
            <family val="2"/>
          </rPr>
          <t>(1.62 + 0.782 +1.618 +0.785) / 4 = 1.2013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<sst xmlns="http://schemas.openxmlformats.org/spreadsheetml/2006/main" count="7376" uniqueCount="2605">
  <si>
    <t>Stable</t>
  </si>
  <si>
    <t>Floor Level</t>
  </si>
  <si>
    <t>Rental Range Per Month (RM/unit)</t>
  </si>
  <si>
    <t>% Change</t>
  </si>
  <si>
    <t>Price Range (RM/Unit)</t>
  </si>
  <si>
    <t>Average Price Change 
(%)</t>
  </si>
  <si>
    <t xml:space="preserve">%
Change </t>
  </si>
  <si>
    <t>Road Frontage / Interior</t>
  </si>
  <si>
    <t>Average Land Area (Hectare)</t>
  </si>
  <si>
    <t>Land Price (RM/Hectare)</t>
  </si>
  <si>
    <t>Harga Tanah Pembangunan</t>
  </si>
  <si>
    <t>Sample Size</t>
  </si>
  <si>
    <t>Average Price Change (%)</t>
  </si>
  <si>
    <t>Prices of Residential Property</t>
  </si>
  <si>
    <t>Harga Ruang Niaga Dalam Kompleks Perniagaan</t>
  </si>
  <si>
    <t>Location and Building</t>
  </si>
  <si>
    <t>Prices of Shop</t>
  </si>
  <si>
    <t>Harga Kedai</t>
  </si>
  <si>
    <t>Rentals of Ground Floor Shop</t>
  </si>
  <si>
    <t>Sewaan Tingkat Bawah Kedai</t>
  </si>
  <si>
    <t>Prices of Industrial Property</t>
  </si>
  <si>
    <t>Prices of Agricultural Property</t>
  </si>
  <si>
    <t>Prices of Development Land</t>
  </si>
  <si>
    <t>Jadual</t>
  </si>
  <si>
    <t>Tajuk</t>
  </si>
  <si>
    <t>Harga Tanah Bangunan Kediaman</t>
  </si>
  <si>
    <t>Prices of Residential Building Land</t>
  </si>
  <si>
    <t>Sewaan Ruang Pejabat Dalam Kedai</t>
  </si>
  <si>
    <t>Rentals of Office Space in Shop</t>
  </si>
  <si>
    <t>District/Mukim and Scheme</t>
  </si>
  <si>
    <t>District/Mukim and Location</t>
  </si>
  <si>
    <t>Rental Range Per Month (RM/Unit)</t>
  </si>
  <si>
    <t>District and Location/Scheme</t>
  </si>
  <si>
    <t>District and Location</t>
  </si>
  <si>
    <t>DOUBLE STOREY SHOP</t>
  </si>
  <si>
    <t>Average Land Area (s.m.)</t>
  </si>
  <si>
    <t>Price Range (RM/s.m.)</t>
  </si>
  <si>
    <t>Average Floor Area (s.m.)</t>
  </si>
  <si>
    <t>Floor Area (s.m.)</t>
  </si>
  <si>
    <t>NA</t>
  </si>
  <si>
    <t>ND</t>
  </si>
  <si>
    <t>Bandar Utama</t>
  </si>
  <si>
    <t>Taman Bukit Indah</t>
  </si>
  <si>
    <t>Floor Area (s.m)</t>
  </si>
  <si>
    <t>Rental Range Per Month (RM/s.m)</t>
  </si>
  <si>
    <t>Land Price (RM/s.m.)</t>
  </si>
  <si>
    <t>Sewaan Pangsapuri Khidmat dan SOHO</t>
  </si>
  <si>
    <t>Harga Pangsapuri Khidmat dan SOHO</t>
  </si>
  <si>
    <t>Harga Harta Tanah Kediaman</t>
  </si>
  <si>
    <t>DETACHED PLOT</t>
  </si>
  <si>
    <t>SEMI-DETACHED PLOT</t>
  </si>
  <si>
    <t xml:space="preserve">Sewaan Harta Tanah Kediaman </t>
  </si>
  <si>
    <t>SINGLE STOREY TERRACE</t>
  </si>
  <si>
    <t>DOUBLE STOREY LOW-COST TERRACE</t>
  </si>
  <si>
    <t>DOUBLE STOREY TERRACE</t>
  </si>
  <si>
    <t>Prices of Serviced Apartment and SOHO</t>
  </si>
  <si>
    <t>Rentals of Serviced Apartment and SOHO</t>
  </si>
  <si>
    <t>Harga Ruang Pejabat Dalam Bangunan Pejabat Binaan Khas</t>
  </si>
  <si>
    <t>Prices of Office Space in Purpose-Built Office Building</t>
  </si>
  <si>
    <t>Sewaan Ruang Pejabat Dalam Bangunan Pejabat Binaan Khas</t>
  </si>
  <si>
    <t>Rentals of Office Space in Purpose-Built Office Building</t>
  </si>
  <si>
    <t>Harga Harta Tanah Perindustrian</t>
  </si>
  <si>
    <t>Harga Harta Tanah Pertanian</t>
  </si>
  <si>
    <t>Prices of Retail Space in Shopping Complex</t>
  </si>
  <si>
    <t>RESIDENTIAL DEVELOPMENT</t>
  </si>
  <si>
    <t>Beaufort</t>
  </si>
  <si>
    <t>Kampung Bingkul, Jalan Beaufort - kuala Penyu</t>
  </si>
  <si>
    <t>Road Frontage</t>
  </si>
  <si>
    <t>Lumat, Jalan Beaufort - Membakut</t>
  </si>
  <si>
    <t>Interior</t>
  </si>
  <si>
    <t>Kota Kinabalu</t>
  </si>
  <si>
    <t>Kota Marudu</t>
  </si>
  <si>
    <t>Jalan Kota Marudu - Langkon</t>
  </si>
  <si>
    <t>Kudat</t>
  </si>
  <si>
    <t>Batu 2 Jalan Kudat - Sikuati</t>
  </si>
  <si>
    <t>49 - 62</t>
  </si>
  <si>
    <t>Papar</t>
  </si>
  <si>
    <t>Jalan Kelapa, Off Jalan Tepikong Cina, Kinarut</t>
  </si>
  <si>
    <t>Penampang</t>
  </si>
  <si>
    <t>Shantung Road, Jalan Vista Minintod, Off Jalan Bundusan</t>
  </si>
  <si>
    <t>Kampung Kibabaig, Jalan Kibabaig, Off Jalan Datuk Panglima Banting</t>
  </si>
  <si>
    <t>Tambunan</t>
  </si>
  <si>
    <t>Dabata, Jalan Kimaragang, Off Jalan Tambunan - Apin Apin</t>
  </si>
  <si>
    <t>Second Layer</t>
  </si>
  <si>
    <t>Tuaran</t>
  </si>
  <si>
    <t>Laya - Laya, Off Jalan Sulaman</t>
  </si>
  <si>
    <t>Tamalang, Jalan Bolong Baru, Off Jalan Sulaman</t>
  </si>
  <si>
    <t>Tamalang, Jalan Tambalang Pandamai, Off Jalan Sulaman</t>
  </si>
  <si>
    <t>COMMERCIAL DEVELOPMENT</t>
  </si>
  <si>
    <t>Nosoob, Jalan Pintas</t>
  </si>
  <si>
    <t>TOURISM DEVELOPMENT</t>
  </si>
  <si>
    <t>Tampakan, Jalan Lodung Ranggu Marabahai, Off Jalan Matunggong - Sikuati</t>
  </si>
  <si>
    <t>Ranau</t>
  </si>
  <si>
    <t>Jalan Semurah Kinoundusan, Kundasang</t>
  </si>
  <si>
    <t>INDUSTRIAL DEVELOPMENT</t>
  </si>
  <si>
    <t>Batu 8, Jalan Tuaran, Menggatal</t>
  </si>
  <si>
    <t>MIXED DEVELOPMENT</t>
  </si>
  <si>
    <t>Limbawang, Jalan Beaufort - Membakut</t>
  </si>
  <si>
    <t>Keningau</t>
  </si>
  <si>
    <t>Batu 27, Off Jalan Keningau - Melalap</t>
  </si>
  <si>
    <t>Muhibbah, Jalan Luagan, Off  Jalan Keningau - Bingkor</t>
  </si>
  <si>
    <t>Kota Belud</t>
  </si>
  <si>
    <t>Kasapang, Jalan Kota Belud - Langkon</t>
  </si>
  <si>
    <t>Kampung Pangasaan, Lorong Bukit Bantayan, Off Jalan Bantayan Minintod</t>
  </si>
  <si>
    <t>Jalan Kinarut Town</t>
  </si>
  <si>
    <t>Putatan</t>
  </si>
  <si>
    <t>Kampung Gambong, Jalan Buit Hill, Off Jalan Putatan Ramaya</t>
  </si>
  <si>
    <t>Mentoki Kundasang, Off Jalan Cinta Mata Mesilou</t>
  </si>
  <si>
    <t>OIL PALM</t>
  </si>
  <si>
    <t>Tenom</t>
  </si>
  <si>
    <t>Batu 3 Jalan Sapong Tenom</t>
  </si>
  <si>
    <t>OTHER / MIXED CROPS</t>
  </si>
  <si>
    <t>Pimping Membakut, Jalan Bandau Kuala Penyu</t>
  </si>
  <si>
    <t>Batu 27, Jalan Keningau - Melalap</t>
  </si>
  <si>
    <t>520,000 - 521,000</t>
  </si>
  <si>
    <t>Tulid Sook, Jalan Sook Tulid</t>
  </si>
  <si>
    <t>Kampung Tajau, Jalan Tiga Papan</t>
  </si>
  <si>
    <t>Kampung Manggis, Off Jalan Bambangan Kogopon</t>
  </si>
  <si>
    <t>Kampung Mook, Off Jalan Mook, Kinarut</t>
  </si>
  <si>
    <t>Kampung Nyaris-Nyaris, Off Jalan Pemaladan Baru Bongawan, Membakut</t>
  </si>
  <si>
    <t>Kimanis Membakut, Jalan Bukit Manggis</t>
  </si>
  <si>
    <t>VACANT LAND</t>
  </si>
  <si>
    <t>Ambinahaton Membakut, Jalan Ambinahaton</t>
  </si>
  <si>
    <t>Bandau Membakut, Jalan Bandau</t>
  </si>
  <si>
    <t>Bangkalalak, Off Jalan Bintuka</t>
  </si>
  <si>
    <t>Binsulok, Jalan Kampung Binsulok, Off  Jalan Bandau Kuala Penyu, Membakut</t>
  </si>
  <si>
    <t>Jalan Paya Gambut, Off Jalan Padas Valley</t>
  </si>
  <si>
    <t>Kukut, Off Jalan Beaufort - Kuala Penyu</t>
  </si>
  <si>
    <t>Limbawang Lama, Off Jalan Luagan</t>
  </si>
  <si>
    <t>Logan Labi, Off Jalan Bintuka</t>
  </si>
  <si>
    <t>Jalan Kampung Keningau Pamalan</t>
  </si>
  <si>
    <t>Jalan Liau Darat, Off Jalan Keningau - Apin Apin</t>
  </si>
  <si>
    <t>Pirasan, Off Jalan Kota Belud - Ranau</t>
  </si>
  <si>
    <t>Sangkir, Off Jalan Kota Belud - Langkon</t>
  </si>
  <si>
    <t>Jalan Rakit, Off Jalan Kota Marudu - Tandek</t>
  </si>
  <si>
    <t>Kampung Salimandut, Jalan Tandek</t>
  </si>
  <si>
    <t>Kuala Penyu</t>
  </si>
  <si>
    <t>Salud Kayul, Jalan Kayul - Beaufort</t>
  </si>
  <si>
    <t>Jalan Barambangan, Off Jalan Sikuati - Kudat</t>
  </si>
  <si>
    <t>Jalan Kampung Kaniong Matunggong, Jalan Indarasan, Off Jalan Matunggong - Sikuati</t>
  </si>
  <si>
    <t>Jalan Masangkong, Off Jalan Sikuati - Kudat</t>
  </si>
  <si>
    <t>Jalan Suangpai, Off Jalan Tajau Tiga Papan</t>
  </si>
  <si>
    <t>Kampung Loro, Jalan Pinangsoo Loro</t>
  </si>
  <si>
    <t>Kampung Ritah Matunggong, Jalan Indarasan, Off Jalan Matunggong - Sikuati</t>
  </si>
  <si>
    <t>Kampung Sungai Karang, Jalan Sungai Karang, Off Jalan Sikuati - Kudat</t>
  </si>
  <si>
    <t>KM 9, Jalan Sikuati - Kudat</t>
  </si>
  <si>
    <t>Kampung Bunal, Off Jalan Pemaladan Baru Bongawan, Membakut</t>
  </si>
  <si>
    <t>Togudon, Jalan Penampang - Tambunan</t>
  </si>
  <si>
    <t>Pensiangan</t>
  </si>
  <si>
    <t>Sepulut, Jalan Kampung Kainggalan, Off Jalan Nabawan - Kalabakan</t>
  </si>
  <si>
    <t>Jalan Kauluan, Kundasang</t>
  </si>
  <si>
    <t>Jalan Tanah Merah, Mesilou Kundasang</t>
  </si>
  <si>
    <t>Kallang, Off Jalan Tenom - Melalap</t>
  </si>
  <si>
    <t>Kampung Tuan, Jalan Tenom - Melalap</t>
  </si>
  <si>
    <t>Kampung Rambai, Jalan Rambai Mangkaladoi, Tamparuli</t>
  </si>
  <si>
    <t>ESTATE</t>
  </si>
  <si>
    <t>Kampung Padas Valley, Jalan Beaufort - Weston</t>
  </si>
  <si>
    <t>Akong Light Industrial</t>
  </si>
  <si>
    <t>HTM Industrial Estate</t>
  </si>
  <si>
    <t>Kian Yap Industrial Estate</t>
  </si>
  <si>
    <t>1,800,000 - 1,900,000</t>
  </si>
  <si>
    <t>1,850,000 - 1,980,000</t>
  </si>
  <si>
    <t>Kinaplas Centre</t>
  </si>
  <si>
    <t>Kolombong Industrial Development</t>
  </si>
  <si>
    <t>SEDCO Industrial EstateCentre</t>
  </si>
  <si>
    <t>918,000 - 930,000</t>
  </si>
  <si>
    <t>Sri Kemajuan</t>
  </si>
  <si>
    <t>Beverly Hills Commercial-Industrial Park</t>
  </si>
  <si>
    <t>Bundusan Industrial Park</t>
  </si>
  <si>
    <t>HS Industrial Park</t>
  </si>
  <si>
    <t>HSK Light Industrial Centre</t>
  </si>
  <si>
    <t>ONE AND A HALF STOREY SEMI-DETACHED</t>
  </si>
  <si>
    <t>Kolombong Industrial Centre</t>
  </si>
  <si>
    <t>DOUBLE STOREY SEMI-DETACHED</t>
  </si>
  <si>
    <t>Golden Hill Industrial Park</t>
  </si>
  <si>
    <t>Kota Kinabalu Industrial Park (KKIP)</t>
  </si>
  <si>
    <t>2,000,000 - 2,200,000</t>
  </si>
  <si>
    <t>The Factory @ Inanam</t>
  </si>
  <si>
    <t>Central Industrial Park</t>
  </si>
  <si>
    <t>THREE STOREY SEMI-DETACHED</t>
  </si>
  <si>
    <t>Angco Industrial Park</t>
  </si>
  <si>
    <t>3,580,000 - 3,707,000</t>
  </si>
  <si>
    <t>SINGLE STOREY DETACHED</t>
  </si>
  <si>
    <t>BDC Milik Perkasa Industrial Estate</t>
  </si>
  <si>
    <t>Inanam Jaya</t>
  </si>
  <si>
    <t>Lok Kawi Industrial Estate</t>
  </si>
  <si>
    <t>DOUBLE STOREY DETACHED</t>
  </si>
  <si>
    <t>Jalan Nountun, Inanam</t>
  </si>
  <si>
    <t>Jalan Tongkuzu, Off Jalan Lintas, Kolombong</t>
  </si>
  <si>
    <t>STRATIFIED FACTORY</t>
  </si>
  <si>
    <t>Inanam Capital</t>
  </si>
  <si>
    <t>395,000 - 420,000</t>
  </si>
  <si>
    <t>930,000 - 950,000</t>
  </si>
  <si>
    <t>280,000 - 330,000</t>
  </si>
  <si>
    <t>290,000 - 320,000</t>
  </si>
  <si>
    <t>DETACHED PLOT  (p.s.m.)</t>
  </si>
  <si>
    <t>Batu 5.5 Jalan Tuaran, Off Lorong Inanam Baru 7, Inanam</t>
  </si>
  <si>
    <t>Kampung Mogonibung, Jalan Penampang</t>
  </si>
  <si>
    <t>Menara MAA</t>
  </si>
  <si>
    <t>Mezzanine</t>
  </si>
  <si>
    <t>Wisma Perkasa</t>
  </si>
  <si>
    <t>Wisma Sabah</t>
  </si>
  <si>
    <t>Ground</t>
  </si>
  <si>
    <t>Center Point</t>
  </si>
  <si>
    <t>Central Shopping Plaza</t>
  </si>
  <si>
    <t>Grand Merdeka Mall</t>
  </si>
  <si>
    <t>Riverson Walk</t>
  </si>
  <si>
    <t>Suria Sabah</t>
  </si>
  <si>
    <t>Star City North (Kompleks Asia City 2A)</t>
  </si>
  <si>
    <t>Wawasan Plaza</t>
  </si>
  <si>
    <t>Wisma Merdeka Phase 1</t>
  </si>
  <si>
    <t>ITCC</t>
  </si>
  <si>
    <t>Megalong Commersial Complex</t>
  </si>
  <si>
    <t>Aeropod Phase 2A (SOVO Exchange)</t>
  </si>
  <si>
    <t>283,000 - 300,000</t>
  </si>
  <si>
    <t>375,000 - 380,000</t>
  </si>
  <si>
    <t>Bay Suites</t>
  </si>
  <si>
    <t>Jesselton Quay (JQ) @ City Pads Tower A</t>
  </si>
  <si>
    <t>600,000 - 680,000</t>
  </si>
  <si>
    <t>553,000 - 639,000</t>
  </si>
  <si>
    <t>Jesselton Quay (JQ) @ City Pads Tower B</t>
  </si>
  <si>
    <t>600,000 - 650,000</t>
  </si>
  <si>
    <t>768,000 - 830,000</t>
  </si>
  <si>
    <t>Vetro 11</t>
  </si>
  <si>
    <t>K Avenus Sodomon</t>
  </si>
  <si>
    <t>740,000 - 770,000</t>
  </si>
  <si>
    <t>677,000 - 701,000</t>
  </si>
  <si>
    <t>SINGLE STOREY SHOP TERRACE</t>
  </si>
  <si>
    <t>Membakut New Township</t>
  </si>
  <si>
    <t>DOUBLE STOREY SHOP TERRACE</t>
  </si>
  <si>
    <t>Beaufort Sentral</t>
  </si>
  <si>
    <t>590,000 - 650,000</t>
  </si>
  <si>
    <t>650,000 - 662,000</t>
  </si>
  <si>
    <t>Bandar Baru Keningau</t>
  </si>
  <si>
    <t>Foo Loong Shopping Complex</t>
  </si>
  <si>
    <t>Suria Shopping Centre</t>
  </si>
  <si>
    <t>Yee Shing Commercial Centre</t>
  </si>
  <si>
    <t>Taman Fu Yen</t>
  </si>
  <si>
    <t>Taman Indah Permai</t>
  </si>
  <si>
    <t>Taman Sri Kepayan Phase 10A</t>
  </si>
  <si>
    <t>University Utama Square</t>
  </si>
  <si>
    <t>850,000 - 900,000</t>
  </si>
  <si>
    <t>Medan Marudu Phase 2</t>
  </si>
  <si>
    <t>Bongawan Plaza</t>
  </si>
  <si>
    <t>La Gloxinia Avenue Phase IIB</t>
  </si>
  <si>
    <t>Melingsung Summer Bay Resort Shop Lot</t>
  </si>
  <si>
    <t>Pekan Papar</t>
  </si>
  <si>
    <t>Plaza 22</t>
  </si>
  <si>
    <t>Rimba Hills Signature Retail</t>
  </si>
  <si>
    <t>Austin Business Park</t>
  </si>
  <si>
    <t>Bandar Baru Penampang</t>
  </si>
  <si>
    <t>Cyber Square</t>
  </si>
  <si>
    <t>Bangunan Tokogaya, Pekan Ranau</t>
  </si>
  <si>
    <t>Orchard Plaza</t>
  </si>
  <si>
    <t>1 Telipok Commercial Centre</t>
  </si>
  <si>
    <t>Pekan Tamparuli</t>
  </si>
  <si>
    <t>Pekan Tuaran</t>
  </si>
  <si>
    <t>Synergy Square (Telipok Comm Centre)</t>
  </si>
  <si>
    <t>Wisma Telipok Ria Phase 1</t>
  </si>
  <si>
    <t>THREE STOREY SHOP TERRACE</t>
  </si>
  <si>
    <t>Likas Plaza</t>
  </si>
  <si>
    <t>Polytechnic Commercial Centre</t>
  </si>
  <si>
    <t>Taman Luyang Phase 3</t>
  </si>
  <si>
    <t>Kimanis Centro</t>
  </si>
  <si>
    <t>New World Commercial Centre</t>
  </si>
  <si>
    <t>Plaza Grand Millenium</t>
  </si>
  <si>
    <t>Tenom Jaya Commercial</t>
  </si>
  <si>
    <t>FOUR STOREY SHOP TERRACE</t>
  </si>
  <si>
    <t>Bandaran Berjaya</t>
  </si>
  <si>
    <t>Kampung Air</t>
  </si>
  <si>
    <t>Kompleks Perniagaan Segama</t>
  </si>
  <si>
    <t>3,850,000 - 4,000,000</t>
  </si>
  <si>
    <t>Sierra Biz Hub</t>
  </si>
  <si>
    <t>THREE STOREY SHOP SEMI-DETACHED</t>
  </si>
  <si>
    <t>Giling Metro Telipok</t>
  </si>
  <si>
    <t>PURPOSE BUILT OFFICE</t>
  </si>
  <si>
    <t>Menara MBF</t>
  </si>
  <si>
    <t>STRATIFIED SHOP UNIT</t>
  </si>
  <si>
    <t>88 Market Place</t>
  </si>
  <si>
    <t>Arcade Mansion (Courthouse Arcade)</t>
  </si>
  <si>
    <t>Damai Plaza Phase 1 &amp; 2</t>
  </si>
  <si>
    <t>400,000 - 410,000</t>
  </si>
  <si>
    <t>Damai Plaza Phase 3</t>
  </si>
  <si>
    <t>Damai Plaza Phase 4</t>
  </si>
  <si>
    <t>Damai Point</t>
  </si>
  <si>
    <t>Inanam Business Centre</t>
  </si>
  <si>
    <t>Inanam New Township</t>
  </si>
  <si>
    <t>KK Time Square</t>
  </si>
  <si>
    <t>Kolam Centre</t>
  </si>
  <si>
    <t>Kompleks Perniagaan Sinsuran</t>
  </si>
  <si>
    <t>Lintas Plaza</t>
  </si>
  <si>
    <t>700,000 - 780,000</t>
  </si>
  <si>
    <t>Lintas Square</t>
  </si>
  <si>
    <t>Lintas Station</t>
  </si>
  <si>
    <t>Menggatal New Township</t>
  </si>
  <si>
    <t>Plaza Kingfisher</t>
  </si>
  <si>
    <t>420,000 - 465,000</t>
  </si>
  <si>
    <t>Riverside Plaza</t>
  </si>
  <si>
    <t>Sulaman Sentral</t>
  </si>
  <si>
    <t>Taman Caggih Commercial Centre</t>
  </si>
  <si>
    <t>Taman Sungai Mas</t>
  </si>
  <si>
    <t>The Urban Mini Mall</t>
  </si>
  <si>
    <t>1 Avenue Commercial Centre</t>
  </si>
  <si>
    <t>115,000 - 128,000</t>
  </si>
  <si>
    <t>Beverly Hills Plaza</t>
  </si>
  <si>
    <t>Beverly Hills 2</t>
  </si>
  <si>
    <t>Bundusan Commercial Centre</t>
  </si>
  <si>
    <t>760,000 - 800,000</t>
  </si>
  <si>
    <t>Bundusan Square</t>
  </si>
  <si>
    <t>HS Commercial Centre</t>
  </si>
  <si>
    <t>Lido Avenue</t>
  </si>
  <si>
    <t>Plaza 333 (Kobusak Commercial Centre)</t>
  </si>
  <si>
    <t>Taman Suria Shop Apartment</t>
  </si>
  <si>
    <t>647,000 - 650,000</t>
  </si>
  <si>
    <t>Towering Koidupan Perdana</t>
  </si>
  <si>
    <t>Plaza Mahkota</t>
  </si>
  <si>
    <t>Kampung Peringatan, Petagas</t>
  </si>
  <si>
    <t>Kampung Karanan, Jalan Tambunan Keningau</t>
  </si>
  <si>
    <t>TERRACE PLOT</t>
  </si>
  <si>
    <t>Mandrin Park</t>
  </si>
  <si>
    <t>Wijaya Park</t>
  </si>
  <si>
    <t>Alamesra Desa Saujana</t>
  </si>
  <si>
    <t>1,042 - 1,147</t>
  </si>
  <si>
    <t>Shantung, Jalan Penempatan</t>
  </si>
  <si>
    <t>Jalan Teluk Likas</t>
  </si>
  <si>
    <t>1,851 - 1,853</t>
  </si>
  <si>
    <t>Kampung Likas, Jalan Kuala Laut</t>
  </si>
  <si>
    <t>Taman BPL</t>
  </si>
  <si>
    <t>Taman Sea View</t>
  </si>
  <si>
    <t>Kampung Nambazan, Jalan Papar Lama</t>
  </si>
  <si>
    <t>Kampung Sirigai, Jalan Ketiau Tombovo</t>
  </si>
  <si>
    <t>Pinosuk Plateau Mount Kinabalu Golf Club</t>
  </si>
  <si>
    <t>311 - 341</t>
  </si>
  <si>
    <t>Kampung Amboi</t>
  </si>
  <si>
    <t>PR1MA @ Woodford Estate</t>
  </si>
  <si>
    <t>Taman Emas Takapan</t>
  </si>
  <si>
    <t>Taman Foh Sang</t>
  </si>
  <si>
    <t>300,000 - 360,000</t>
  </si>
  <si>
    <t>330,000 - 355,000</t>
  </si>
  <si>
    <t>Taman Lumat</t>
  </si>
  <si>
    <t>Harmony Villa Phase 1</t>
  </si>
  <si>
    <t>300,000 - 320,000</t>
  </si>
  <si>
    <t>Harmony Villa Phase 2</t>
  </si>
  <si>
    <t>292,000 - 295,000</t>
  </si>
  <si>
    <t>Taman Adika</t>
  </si>
  <si>
    <t>275,000 - 280,000</t>
  </si>
  <si>
    <t>Taman Adika Phase 5</t>
  </si>
  <si>
    <t>Taman Adika  Phase 11</t>
  </si>
  <si>
    <t>315,000 - 360,000</t>
  </si>
  <si>
    <t>Taman Juta</t>
  </si>
  <si>
    <t>270,000 - 290,000</t>
  </si>
  <si>
    <t>Taman Jutaya</t>
  </si>
  <si>
    <t>Taman Khong Lok</t>
  </si>
  <si>
    <t>Taman Luagan</t>
  </si>
  <si>
    <t>Taman MDK</t>
  </si>
  <si>
    <t>Taman Motou</t>
  </si>
  <si>
    <t>260,000 - 280,000</t>
  </si>
  <si>
    <t>Taman Dai Ming Baru</t>
  </si>
  <si>
    <t>Taman Friendly Phase 3</t>
  </si>
  <si>
    <t>Taman Fu Yen Phase 5</t>
  </si>
  <si>
    <t>Taman Mei Lok</t>
  </si>
  <si>
    <t>395,000 - 450,000</t>
  </si>
  <si>
    <t>Taman Nelly Phase 9</t>
  </si>
  <si>
    <t>Taman Public</t>
  </si>
  <si>
    <t>Taman Richdar</t>
  </si>
  <si>
    <t>Taman KDC</t>
  </si>
  <si>
    <t>270,000 - 280,000</t>
  </si>
  <si>
    <t>Taman T &amp; G  Phase 6</t>
  </si>
  <si>
    <t>Friendly Garden Phase 3</t>
  </si>
  <si>
    <t>Taman Friendly</t>
  </si>
  <si>
    <t>Taman Sin San Jaya</t>
  </si>
  <si>
    <t>Taman Aman Suria</t>
  </si>
  <si>
    <t>220,000 - 280,000</t>
  </si>
  <si>
    <t>Taman JB Villa</t>
  </si>
  <si>
    <t>Taman Pantai Lok Kawi</t>
  </si>
  <si>
    <t>Taman Sayang</t>
  </si>
  <si>
    <t>245,000 - 270,000</t>
  </si>
  <si>
    <t>250,000 - 270,000</t>
  </si>
  <si>
    <t>Taman Seri Alam</t>
  </si>
  <si>
    <t>Taman Sinaran</t>
  </si>
  <si>
    <t>Taman Sri Juta Kinarut</t>
  </si>
  <si>
    <t>Taman Tulip</t>
  </si>
  <si>
    <t>Taman Vila Alam Indah</t>
  </si>
  <si>
    <t>Taman Wajar</t>
  </si>
  <si>
    <t>Taman Bumi</t>
  </si>
  <si>
    <t>Taman KCK</t>
  </si>
  <si>
    <t>Taman Teluk Villa</t>
  </si>
  <si>
    <t>Taman Saujana Kinabalu</t>
  </si>
  <si>
    <t>235,000 - 250,000</t>
  </si>
  <si>
    <t>300,000 - 330,000</t>
  </si>
  <si>
    <t>Kallang Height</t>
  </si>
  <si>
    <t>Taman Ten San</t>
  </si>
  <si>
    <t>Taman Aussie Ria</t>
  </si>
  <si>
    <t>Taman Batik Tuaran</t>
  </si>
  <si>
    <t>Taman Bayu Idaman</t>
  </si>
  <si>
    <t>300,000 - 350,000</t>
  </si>
  <si>
    <t>Taman Feliamas</t>
  </si>
  <si>
    <t>Taman Jelita Tuaran</t>
  </si>
  <si>
    <t>307,000 - 335,000</t>
  </si>
  <si>
    <t>Taman Layar Impian</t>
  </si>
  <si>
    <t>275,000 - 290,000</t>
  </si>
  <si>
    <t>ONE AND A HALF STOREY TERRACE</t>
  </si>
  <si>
    <t>Taman May-May</t>
  </si>
  <si>
    <t>Villa Palma</t>
  </si>
  <si>
    <t>Taman Kinarut Jaya</t>
  </si>
  <si>
    <t>Taman Pasir Putih Phase 2</t>
  </si>
  <si>
    <t>Sipitang</t>
  </si>
  <si>
    <t>Taman Muhibah</t>
  </si>
  <si>
    <t>Taman Muhibbah</t>
  </si>
  <si>
    <t>160,000 - 165,000</t>
  </si>
  <si>
    <t>270,000 - 300,000</t>
  </si>
  <si>
    <t>265,000 - 300,000</t>
  </si>
  <si>
    <t>Taman Kuala Menggatal Phase 2</t>
  </si>
  <si>
    <t>255,000 - 280,000</t>
  </si>
  <si>
    <t>290,000 - 300,000</t>
  </si>
  <si>
    <t>Taman Sepanggar</t>
  </si>
  <si>
    <t>Taman Landong Ayang</t>
  </si>
  <si>
    <t>Taman Kinarut Selatan</t>
  </si>
  <si>
    <t>195,000 - 235,000</t>
  </si>
  <si>
    <t>220,000 - 225,000</t>
  </si>
  <si>
    <t>Taman Nagapas</t>
  </si>
  <si>
    <t>Taman Pengalat Besar Phase 1</t>
  </si>
  <si>
    <t>Taman Perdana Villa</t>
  </si>
  <si>
    <t>Taman Wawasan</t>
  </si>
  <si>
    <t>Taman Adika Phase 11</t>
  </si>
  <si>
    <t>350,000 - 360,000</t>
  </si>
  <si>
    <t>Taman Rahim</t>
  </si>
  <si>
    <t>Taman Sabana</t>
  </si>
  <si>
    <t>Taman Tropicana</t>
  </si>
  <si>
    <t>292,000 - 330,000</t>
  </si>
  <si>
    <t>Villa Palma Keningau</t>
  </si>
  <si>
    <t>250,000 - 300,000</t>
  </si>
  <si>
    <t>Alam Mesra Desa Permai</t>
  </si>
  <si>
    <t>Bandar Sierra</t>
  </si>
  <si>
    <t>480,000 - 500,000</t>
  </si>
  <si>
    <t>D'bayan Residency @ Sutera</t>
  </si>
  <si>
    <t>2,900,000 - 3,500,000</t>
  </si>
  <si>
    <t>Kingfisher Park</t>
  </si>
  <si>
    <t>Kingfisher Park 3</t>
  </si>
  <si>
    <t>620,000 - 750,000</t>
  </si>
  <si>
    <t>620,000 - 688,000</t>
  </si>
  <si>
    <t>Kingfisher Park  Phase 2</t>
  </si>
  <si>
    <t>610,000 - 700,000</t>
  </si>
  <si>
    <t>Likas Garden</t>
  </si>
  <si>
    <t>Likas Park</t>
  </si>
  <si>
    <t>Luyang Perdana</t>
  </si>
  <si>
    <t>Taman Aman Sari</t>
  </si>
  <si>
    <t>Taman Asli</t>
  </si>
  <si>
    <t>Taman Bakti Ikhlas</t>
  </si>
  <si>
    <t>Taman BDC Likas</t>
  </si>
  <si>
    <t>750,000 - 800,000</t>
  </si>
  <si>
    <t>Taman Bukit Sepanggar Phase 3B</t>
  </si>
  <si>
    <t>550,000 - 590,000</t>
  </si>
  <si>
    <t>Taman Fortuna Phase 2</t>
  </si>
  <si>
    <t>Taman Fulliwa</t>
  </si>
  <si>
    <t>450,000 - 480,000</t>
  </si>
  <si>
    <t>470,000 - 500,000</t>
  </si>
  <si>
    <t>500,000 - 580,000</t>
  </si>
  <si>
    <t>Taman Jindo Phase 4</t>
  </si>
  <si>
    <t>Taman Kediaman Damaisari</t>
  </si>
  <si>
    <t>Taman Lavender</t>
  </si>
  <si>
    <t>Taman Maya</t>
  </si>
  <si>
    <t>Taman Putera Perdana Phase 1A</t>
  </si>
  <si>
    <t>450,000 - 460,000</t>
  </si>
  <si>
    <t>Taman Rimba Phase 1</t>
  </si>
  <si>
    <t>506,000 - 550,000</t>
  </si>
  <si>
    <t>Taman Rimba Phase 2</t>
  </si>
  <si>
    <t>550,000 - 585,000</t>
  </si>
  <si>
    <t>Taman Sempelang</t>
  </si>
  <si>
    <t>500,000 - 600,000</t>
  </si>
  <si>
    <t>Taman Seri Baru</t>
  </si>
  <si>
    <t>Taman Waja</t>
  </si>
  <si>
    <t>Taman T &amp; G</t>
  </si>
  <si>
    <t>249,000 - 280,000</t>
  </si>
  <si>
    <t>Taman Ehsan</t>
  </si>
  <si>
    <t>Taman Sri Perdana</t>
  </si>
  <si>
    <t>La Gloxinia Garden</t>
  </si>
  <si>
    <t>385,000 - 430,000</t>
  </si>
  <si>
    <t>395,000 - 435,000</t>
  </si>
  <si>
    <t>Parklane Villa</t>
  </si>
  <si>
    <t>Rose Garden (Taman Mawar)</t>
  </si>
  <si>
    <t>495,000 - 500,000</t>
  </si>
  <si>
    <t>Taman Takis</t>
  </si>
  <si>
    <t>Taman Vila Intan</t>
  </si>
  <si>
    <t>Millennium Height</t>
  </si>
  <si>
    <t>Taman Formosa 1A</t>
  </si>
  <si>
    <t>Taman Jelitana Utama</t>
  </si>
  <si>
    <t>Taman Kasigui</t>
  </si>
  <si>
    <t>Taman Malakun</t>
  </si>
  <si>
    <t>570,000 - 630,000</t>
  </si>
  <si>
    <t>Taman Penampang Phase 2A</t>
  </si>
  <si>
    <t>Taman Penampang Phase 2B</t>
  </si>
  <si>
    <t>Taman Penampang Phase 2M</t>
  </si>
  <si>
    <t>Taman Penampang Phase 2N</t>
  </si>
  <si>
    <t>Taman Prima Sumundu</t>
  </si>
  <si>
    <t>Taman Puluduk</t>
  </si>
  <si>
    <t>600,000 - 698,000</t>
  </si>
  <si>
    <t>Taman Sindo</t>
  </si>
  <si>
    <t>Taman Sri Juta</t>
  </si>
  <si>
    <t>Taman Wawasan Mahandoi</t>
  </si>
  <si>
    <t>Taman Desa Seri Ketiau</t>
  </si>
  <si>
    <t>Taman Jumbo</t>
  </si>
  <si>
    <t>Taman Mulia</t>
  </si>
  <si>
    <t xml:space="preserve">Taman Pasir Putih Phase 5 </t>
  </si>
  <si>
    <t>Taman Pasir Putih Ranau</t>
  </si>
  <si>
    <t>Ujana Prima</t>
  </si>
  <si>
    <t>240,000 - 250,000</t>
  </si>
  <si>
    <t>Taman Bahagia</t>
  </si>
  <si>
    <t>Taman Fajar</t>
  </si>
  <si>
    <t>370,000 - 420,000</t>
  </si>
  <si>
    <t>350,000 - 380,000</t>
  </si>
  <si>
    <t>Taman D' Sri Gayang Tuaran</t>
  </si>
  <si>
    <t>378,000 - 420,000</t>
  </si>
  <si>
    <t>Taman Duta Villa</t>
  </si>
  <si>
    <t>Taman Hartamas Phase 1</t>
  </si>
  <si>
    <t>Taman Hartamas Phase 2</t>
  </si>
  <si>
    <t>Taman Indah Ria Fasa 1</t>
  </si>
  <si>
    <t>Taman Limbai Ria</t>
  </si>
  <si>
    <t>Taman Prima Villa</t>
  </si>
  <si>
    <t>Taman Riang Ria Phase 1</t>
  </si>
  <si>
    <t>387,000 - 430,000</t>
  </si>
  <si>
    <t>Taman Seri Lemawang Phase 1A</t>
  </si>
  <si>
    <t>Taman Seri Lemawang Phase 1B</t>
  </si>
  <si>
    <t>310,000 - 320,000</t>
  </si>
  <si>
    <t>Taman Seri Lemawang Phase 1F</t>
  </si>
  <si>
    <t>Taman Sinar Jaya Phase 2A</t>
  </si>
  <si>
    <t>Taman Villa Arc Phase 2</t>
  </si>
  <si>
    <t>Taman Bukit Sepanggar</t>
  </si>
  <si>
    <t>Taman Kingfisher Sulaman Phase 1</t>
  </si>
  <si>
    <t>Taman Kingfisher Sulaman Phase 2B</t>
  </si>
  <si>
    <t>Taman Seri Pelangi</t>
  </si>
  <si>
    <t>780,000 - 880,000</t>
  </si>
  <si>
    <t>Taman Kemayan</t>
  </si>
  <si>
    <t>THREE STOREY TERRACE</t>
  </si>
  <si>
    <t>Taman Rimbunan Hijau</t>
  </si>
  <si>
    <t>648,000 - 650,000</t>
  </si>
  <si>
    <t>Taman Seri Damai</t>
  </si>
  <si>
    <t>Taman Viewland Phase 3B &amp; 3C</t>
  </si>
  <si>
    <t>DOUBLE STOREY CLUSTER</t>
  </si>
  <si>
    <t>Kepayan Ridge Phase 3 &amp; 4</t>
  </si>
  <si>
    <t>SINGLE STOREY SEMI-DETACHED</t>
  </si>
  <si>
    <t>Jalan Tambunan - Keningau</t>
  </si>
  <si>
    <t>Taman Adika Phase 3</t>
  </si>
  <si>
    <t>Taman Anika Phase 1</t>
  </si>
  <si>
    <t>425,000 - 470,000</t>
  </si>
  <si>
    <t>Taman Jaya</t>
  </si>
  <si>
    <t>Taman Kinanty</t>
  </si>
  <si>
    <t>Taman Luyang Phase 6</t>
  </si>
  <si>
    <t>Signal Hill Park</t>
  </si>
  <si>
    <t>Taman Golden City</t>
  </si>
  <si>
    <t>Taman Milian</t>
  </si>
  <si>
    <t>Taman Seputeh</t>
  </si>
  <si>
    <t>Taman Seri Manis</t>
  </si>
  <si>
    <t>Taman Southern</t>
  </si>
  <si>
    <t>Taman Winner</t>
  </si>
  <si>
    <t>Taman Marudu</t>
  </si>
  <si>
    <t>Taman T &amp; G Phase 5</t>
  </si>
  <si>
    <t>Taman T &amp; G Phase 7</t>
  </si>
  <si>
    <t>Taman Kudat</t>
  </si>
  <si>
    <t>Taman Orkid</t>
  </si>
  <si>
    <t>200,000 - 230,000</t>
  </si>
  <si>
    <t>Palm Beach Villas</t>
  </si>
  <si>
    <t>642,000 - 677,000</t>
  </si>
  <si>
    <t>650,000 - 664,000</t>
  </si>
  <si>
    <t>Taman Formosa Phase 1E</t>
  </si>
  <si>
    <t>Taman Goodview</t>
  </si>
  <si>
    <t>Taman Hilton</t>
  </si>
  <si>
    <t>Taman Manis</t>
  </si>
  <si>
    <t>Taman Pertama Mahandoi</t>
  </si>
  <si>
    <t>Taman Kingland</t>
  </si>
  <si>
    <t>Taman Bukit Hijau (Green Hill Park)</t>
  </si>
  <si>
    <t>Taman Yakim Jaya</t>
  </si>
  <si>
    <t>Taman Landmark</t>
  </si>
  <si>
    <t>Taman Ceriamas 118</t>
  </si>
  <si>
    <t>Rumah Murah Beaufort</t>
  </si>
  <si>
    <t>Taman Golfview</t>
  </si>
  <si>
    <t>Austral Park</t>
  </si>
  <si>
    <t>Kampung Pakka</t>
  </si>
  <si>
    <t>Taman Seri Jati Kawang</t>
  </si>
  <si>
    <t>Kampung Kepayan</t>
  </si>
  <si>
    <t>Taman Bersatu</t>
  </si>
  <si>
    <t>250,000 - 289,000</t>
  </si>
  <si>
    <t>Taman Khidmat</t>
  </si>
  <si>
    <t>Taman Winning</t>
  </si>
  <si>
    <t>Kampung Kuala (Rumah Murah)</t>
  </si>
  <si>
    <t>Taman Buang Sayang</t>
  </si>
  <si>
    <t>Pinetop Villa</t>
  </si>
  <si>
    <t>TOWN HOUSE</t>
  </si>
  <si>
    <t>700,000 - 750,000</t>
  </si>
  <si>
    <t>Taman V24</t>
  </si>
  <si>
    <t>400,000 - 430,000</t>
  </si>
  <si>
    <t>Taman Villa Mutiara</t>
  </si>
  <si>
    <t>368,000 - 370,000</t>
  </si>
  <si>
    <t>413,000 - 420,000</t>
  </si>
  <si>
    <t>Ganang Villa</t>
  </si>
  <si>
    <t>570,000 - 610,000</t>
  </si>
  <si>
    <t>Taman Duta Garden</t>
  </si>
  <si>
    <t>580,000 - 640,000</t>
  </si>
  <si>
    <t>Taman Laman Hijau</t>
  </si>
  <si>
    <t xml:space="preserve">LOW-COST FLAT  </t>
  </si>
  <si>
    <t>Kepayan Ridge Phase 18 &amp; 19</t>
  </si>
  <si>
    <t>160,000 - 220,000</t>
  </si>
  <si>
    <t>180,000 - 225,000</t>
  </si>
  <si>
    <t>160,000 - 175,000</t>
  </si>
  <si>
    <t>175,000 - 190,000</t>
  </si>
  <si>
    <t xml:space="preserve">FLAT  </t>
  </si>
  <si>
    <t xml:space="preserve">Taman Public Phase 2 </t>
  </si>
  <si>
    <t>Kepayan Apartment</t>
  </si>
  <si>
    <t>360,000 - 380,000</t>
  </si>
  <si>
    <t>Telipok Square</t>
  </si>
  <si>
    <t>135,000 - 150,000</t>
  </si>
  <si>
    <t xml:space="preserve">LOW-COST APARTMENT  </t>
  </si>
  <si>
    <t>Putera Jaya</t>
  </si>
  <si>
    <t>155,000 - 185,000</t>
  </si>
  <si>
    <t>150,000 - 185,000</t>
  </si>
  <si>
    <t>Seri Maju Apartment</t>
  </si>
  <si>
    <t>Taman Ketiau</t>
  </si>
  <si>
    <t>170,000 - 190,000</t>
  </si>
  <si>
    <t>180,000 - 200,000</t>
  </si>
  <si>
    <t>Taman Pasir Putih Phase 3B</t>
  </si>
  <si>
    <t>185,000 - 225,000</t>
  </si>
  <si>
    <t>200,000 - 210,000</t>
  </si>
  <si>
    <t>Taman Telipok Ria</t>
  </si>
  <si>
    <t>150,000 - 160,000</t>
  </si>
  <si>
    <t>Taman Cerah</t>
  </si>
  <si>
    <t>400 - 440</t>
  </si>
  <si>
    <t>Taman Kinamas</t>
  </si>
  <si>
    <t>Taman Padas</t>
  </si>
  <si>
    <t>Taman Selagon</t>
  </si>
  <si>
    <t>650 - 950</t>
  </si>
  <si>
    <t>Taman Sri Panglima</t>
  </si>
  <si>
    <t>Residensi Woodford Estate (PR1MA)</t>
  </si>
  <si>
    <t>750 - 900</t>
  </si>
  <si>
    <t>Taman Adika Phase 2</t>
  </si>
  <si>
    <t>800 - 1,100</t>
  </si>
  <si>
    <t>Taman Cerijaya</t>
  </si>
  <si>
    <t>Taman Harmony Villa</t>
  </si>
  <si>
    <t>960 - 1,300</t>
  </si>
  <si>
    <t>900 - 1,000</t>
  </si>
  <si>
    <t>Taman Kota</t>
  </si>
  <si>
    <t>Taman Lingkudau</t>
  </si>
  <si>
    <t>Tmn MDK</t>
  </si>
  <si>
    <t>Taman Mottou</t>
  </si>
  <si>
    <t>Taman Perwira Biah</t>
  </si>
  <si>
    <t>650 - 700</t>
  </si>
  <si>
    <t>650 - 750</t>
  </si>
  <si>
    <t>Taman Wawasan Juta</t>
  </si>
  <si>
    <t>500 - 600</t>
  </si>
  <si>
    <t>Taman Nikmat</t>
  </si>
  <si>
    <t>Dah Yeh Villa</t>
  </si>
  <si>
    <t>Sunny Garden</t>
  </si>
  <si>
    <t>1,200 - 1,300</t>
  </si>
  <si>
    <t>Taman Cendawan</t>
  </si>
  <si>
    <t xml:space="preserve">Taman Century </t>
  </si>
  <si>
    <t>1,100 - 1,200</t>
  </si>
  <si>
    <t>Taman Dai Ming</t>
  </si>
  <si>
    <t>Taman Inanam Laut</t>
  </si>
  <si>
    <t>1,000 - 1,100</t>
  </si>
  <si>
    <t>Taman Megah</t>
  </si>
  <si>
    <t>Taman Mepo</t>
  </si>
  <si>
    <t>1,000  - 1,200</t>
  </si>
  <si>
    <t>Taman Nelly</t>
  </si>
  <si>
    <t>1,200 - 1,600</t>
  </si>
  <si>
    <t>Taman Riang</t>
  </si>
  <si>
    <t>Taman Sri Kepayan Phase 8</t>
  </si>
  <si>
    <t>Taman Pelangi</t>
  </si>
  <si>
    <t>Taman Syn Fah</t>
  </si>
  <si>
    <t>Taman Salaping</t>
  </si>
  <si>
    <t>Taman T&amp;G Phase 3</t>
  </si>
  <si>
    <t>Taman T&amp;G Phase 5</t>
  </si>
  <si>
    <t>700 - 900</t>
  </si>
  <si>
    <t>Taman T&amp;G Phase 6</t>
  </si>
  <si>
    <t>Taman T&amp;G Phase 7</t>
  </si>
  <si>
    <t>Taman WTK</t>
  </si>
  <si>
    <t>Friendly Garden Phase 2</t>
  </si>
  <si>
    <t>Friendly Garden Phase 3C</t>
  </si>
  <si>
    <t>Friendly Garden Phase 4</t>
  </si>
  <si>
    <t>Taman Pakka 2</t>
  </si>
  <si>
    <t>Taman Sikuati</t>
  </si>
  <si>
    <t>Taman Jayamas</t>
  </si>
  <si>
    <t>Taman Johan 2</t>
  </si>
  <si>
    <t>750-850</t>
  </si>
  <si>
    <t>750 - 850</t>
  </si>
  <si>
    <t>Taman Sri Alam</t>
  </si>
  <si>
    <t>500-700</t>
  </si>
  <si>
    <t>500 - 700</t>
  </si>
  <si>
    <t>Taman Kinalee</t>
  </si>
  <si>
    <t>Taman Nosoob</t>
  </si>
  <si>
    <t>550 - 600</t>
  </si>
  <si>
    <t>550 - 700</t>
  </si>
  <si>
    <t>Taman Bersatu Phase 2</t>
  </si>
  <si>
    <t>Taman Pasir Putih Phase 1</t>
  </si>
  <si>
    <t>600 - 750</t>
  </si>
  <si>
    <t>700 - 750</t>
  </si>
  <si>
    <t>Taman Desaria</t>
  </si>
  <si>
    <t>600 - 700</t>
  </si>
  <si>
    <t>700 - 800</t>
  </si>
  <si>
    <t>Taman Bullah</t>
  </si>
  <si>
    <t>1,000 - 1,200</t>
  </si>
  <si>
    <t>Sri Suria Jaya Phase 1</t>
  </si>
  <si>
    <t>850 - 1,000</t>
  </si>
  <si>
    <t>Taman Aussie Ria Phase 1</t>
  </si>
  <si>
    <t>800 - 900</t>
  </si>
  <si>
    <t>Taman Batik</t>
  </si>
  <si>
    <t>Taman Fantasy</t>
  </si>
  <si>
    <t>Taman Feliamas 118</t>
  </si>
  <si>
    <t>Taman Jelita</t>
  </si>
  <si>
    <t>Taman Kolej</t>
  </si>
  <si>
    <t>Taman Orchid 2</t>
  </si>
  <si>
    <t>Taman Seri Lemawang Fasa 1C</t>
  </si>
  <si>
    <t>Taman Sri Dungang</t>
  </si>
  <si>
    <t>Taman Sri Tambalang</t>
  </si>
  <si>
    <t>750 - 800</t>
  </si>
  <si>
    <t>Taman Sulaman Jaya</t>
  </si>
  <si>
    <t>Taman Tagas Villa</t>
  </si>
  <si>
    <t>ONE AND A - HALF STOREY TERRACE</t>
  </si>
  <si>
    <t>Taman Sri Arjuna</t>
  </si>
  <si>
    <t>Taman Kuala Menggatal</t>
  </si>
  <si>
    <t>900 - 1,100</t>
  </si>
  <si>
    <t>Taman Tebobon</t>
  </si>
  <si>
    <t>Taman Limauan Kinarut Phase 1</t>
  </si>
  <si>
    <t>550 - 750</t>
  </si>
  <si>
    <t>Taman Kepayan Phase 1</t>
  </si>
  <si>
    <t>Taman Eramas</t>
  </si>
  <si>
    <t>900 - 1,200</t>
  </si>
  <si>
    <t>Taman Lumat Saujana</t>
  </si>
  <si>
    <t>Taman Wawasan Phase IV</t>
  </si>
  <si>
    <t>Taman Khong Lok Phase 4</t>
  </si>
  <si>
    <t>Taman Pamalan</t>
  </si>
  <si>
    <t>Taman Sabana Phase 3</t>
  </si>
  <si>
    <t>Taman Villa Palma Phase 2</t>
  </si>
  <si>
    <t>900 - 1,300</t>
  </si>
  <si>
    <t>Bayview Height</t>
  </si>
  <si>
    <t>1,000 - 1,050</t>
  </si>
  <si>
    <t>Kingfisher Park 3 Phase 2C</t>
  </si>
  <si>
    <t>1,500 - 1,900</t>
  </si>
  <si>
    <t>Kingfisher Park Phase 2</t>
  </si>
  <si>
    <t>Kingfisher Park Phase 4</t>
  </si>
  <si>
    <t>Taman Albion Phase 1</t>
  </si>
  <si>
    <t>Taman Antarabangsa</t>
  </si>
  <si>
    <t>1,200 - 1,500</t>
  </si>
  <si>
    <t>Taman BDC Phase 4B &amp; 4C</t>
  </si>
  <si>
    <t>Taman Bukit Damaisari</t>
  </si>
  <si>
    <t>1,000 - 1,500</t>
  </si>
  <si>
    <t>Taman Bukit Hijau</t>
  </si>
  <si>
    <t>Taman Bukit Sepanggar Phase 1B</t>
  </si>
  <si>
    <t>1,500 - 1,700</t>
  </si>
  <si>
    <t>Taman Bunga Raja Phase 3</t>
  </si>
  <si>
    <t>Taman Fulliwa Phase 3A</t>
  </si>
  <si>
    <t>1,300 - 1,450</t>
  </si>
  <si>
    <t>Taman Impian Phase 1 &amp; 2</t>
  </si>
  <si>
    <t>1,400 - 1,600</t>
  </si>
  <si>
    <t>1,200 - 1,800</t>
  </si>
  <si>
    <t>Taman Inanam Jaya</t>
  </si>
  <si>
    <t>1,100 - 1,400</t>
  </si>
  <si>
    <t>Taman Iramanis</t>
  </si>
  <si>
    <t>Taman Jindo Phase 1</t>
  </si>
  <si>
    <t>Taman Juara</t>
  </si>
  <si>
    <t>Taman Kim Leng</t>
  </si>
  <si>
    <t>Taman Kinamount</t>
  </si>
  <si>
    <t>1,500 - 1,800</t>
  </si>
  <si>
    <t>Taman Makmur Ria</t>
  </si>
  <si>
    <t>Taman Milek Phase 1</t>
  </si>
  <si>
    <t>Taman Nountun Juta</t>
  </si>
  <si>
    <t>Taman Ria Phase 1</t>
  </si>
  <si>
    <t>Taman Ridgeview Phase 12</t>
  </si>
  <si>
    <t>Taman Sri Kepayan Phase 7</t>
  </si>
  <si>
    <t>Taman Tanah Emas</t>
  </si>
  <si>
    <t>Taman Utara Gudon</t>
  </si>
  <si>
    <t>1,300 - 1,500</t>
  </si>
  <si>
    <t>Taman View Point</t>
  </si>
  <si>
    <t>Taman Villa Pulutan</t>
  </si>
  <si>
    <t>Ujana Kingfisher</t>
  </si>
  <si>
    <t>700 - 1,000</t>
  </si>
  <si>
    <t>Rose Garden Sungai Wang</t>
  </si>
  <si>
    <t>Taman La Gloxinia</t>
  </si>
  <si>
    <t>950 - 1,100</t>
  </si>
  <si>
    <t>Taman Sinar Kelanahan</t>
  </si>
  <si>
    <t>Taman Sinar Saujana</t>
  </si>
  <si>
    <t>Taman Sungai Wang</t>
  </si>
  <si>
    <t>Taman Sutera Jaya</t>
  </si>
  <si>
    <t>Eramas 118</t>
  </si>
  <si>
    <t>1,200 - 1,550</t>
  </si>
  <si>
    <t>Millenium Height</t>
  </si>
  <si>
    <t>1,300 - 1,430</t>
  </si>
  <si>
    <t>Park Residence Sugud</t>
  </si>
  <si>
    <t>1,700 - 1,800</t>
  </si>
  <si>
    <t>Taman Bintang</t>
  </si>
  <si>
    <t>Taman Dabak</t>
  </si>
  <si>
    <t>Taman Donggonggon</t>
  </si>
  <si>
    <t>Taman Gemilang Hungab</t>
  </si>
  <si>
    <t>Taman Grace Cottage</t>
  </si>
  <si>
    <t>Taman Grand Millennium</t>
  </si>
  <si>
    <t>Taman Hiburan Phase 4</t>
  </si>
  <si>
    <t>Taman Kasigui 3</t>
  </si>
  <si>
    <t>Taman LT Jaya</t>
  </si>
  <si>
    <t>1,400 - 1,800</t>
  </si>
  <si>
    <t>Taman Minintod</t>
  </si>
  <si>
    <t>Taman Perdana</t>
  </si>
  <si>
    <t>Taman Tosindak</t>
  </si>
  <si>
    <t>1,500 - 1,600</t>
  </si>
  <si>
    <t>Taman Villa Era Kolopis</t>
  </si>
  <si>
    <t>Taman Wawasan Mahandoi Phase 1</t>
  </si>
  <si>
    <t>1,300 - 1,700</t>
  </si>
  <si>
    <t>Villa Imbaan</t>
  </si>
  <si>
    <t>Kallang Villa</t>
  </si>
  <si>
    <t>1,000 - 1,300</t>
  </si>
  <si>
    <t>Taman Casa Ria</t>
  </si>
  <si>
    <t>Taman Desa Ria</t>
  </si>
  <si>
    <t>Taman D'Sri Gayang</t>
  </si>
  <si>
    <t>850 - 1,050</t>
  </si>
  <si>
    <t>Taman Emas Ria</t>
  </si>
  <si>
    <t>Taman Lagenda Park</t>
  </si>
  <si>
    <t>Taman Padi Ria</t>
  </si>
  <si>
    <t>Taman Riang Ria</t>
  </si>
  <si>
    <t>Taman Seri Lemawang Phase 1C</t>
  </si>
  <si>
    <t>Taman Seri Lemawang Phase 1E</t>
  </si>
  <si>
    <t>Taman Sinar Jaya</t>
  </si>
  <si>
    <t>700 - 850</t>
  </si>
  <si>
    <t>900-1,200</t>
  </si>
  <si>
    <t>Taman Tropika Ria</t>
  </si>
  <si>
    <t>Taman Vila Akasia</t>
  </si>
  <si>
    <t>Taman Villa Arc Phase 1</t>
  </si>
  <si>
    <t>Taman Kingfisher Sulaman Phase 4</t>
  </si>
  <si>
    <t>Tropicana Villa</t>
  </si>
  <si>
    <t>700 - 780</t>
  </si>
  <si>
    <t>Casablanca Residence</t>
  </si>
  <si>
    <t>2,000 - 2,500</t>
  </si>
  <si>
    <t>Imperial Villa</t>
  </si>
  <si>
    <t>Taman Tunoh</t>
  </si>
  <si>
    <t>SINGLE STOREY CLUSTER</t>
  </si>
  <si>
    <t>SINGLE STOREY SEMI - DETACHED</t>
  </si>
  <si>
    <t>1,400 - 1,500</t>
  </si>
  <si>
    <t>Taman Cantek</t>
  </si>
  <si>
    <t>1,400 - 1,700</t>
  </si>
  <si>
    <t>Taman Stephens</t>
  </si>
  <si>
    <t>Taman Yun Kiong</t>
  </si>
  <si>
    <t>Friendly Garden</t>
  </si>
  <si>
    <t>Taman OKK Lojungah</t>
  </si>
  <si>
    <t>DOUBLE STOREY SEMI - DETACHED</t>
  </si>
  <si>
    <t>Keningau Ville Phase 3</t>
  </si>
  <si>
    <t>Taman Bukit Pulutan</t>
  </si>
  <si>
    <t>Taman Far East</t>
  </si>
  <si>
    <t>Taman Fortuna Phase 1</t>
  </si>
  <si>
    <t>Taman Friendly Phase 2</t>
  </si>
  <si>
    <t>Taman Milek Phase 2</t>
  </si>
  <si>
    <t>Taman Moonee</t>
  </si>
  <si>
    <t>1,300 - 1,850</t>
  </si>
  <si>
    <t>Taman Sinar Baru</t>
  </si>
  <si>
    <t>2,500 - 2,600</t>
  </si>
  <si>
    <t>Ujana Dah Yeh</t>
  </si>
  <si>
    <t>Taman Pertama Mahandoi Phase 2</t>
  </si>
  <si>
    <t>Taman Regent</t>
  </si>
  <si>
    <t>Taman Regent Phase 2</t>
  </si>
  <si>
    <t>Taman Victory</t>
  </si>
  <si>
    <t>Taman Vila Era Kolopis</t>
  </si>
  <si>
    <t>Taman Friendship Phase 3</t>
  </si>
  <si>
    <t>Taman Sin Hwa</t>
  </si>
  <si>
    <t>TWO AND A HALF STOREY SEMI - DETACHED</t>
  </si>
  <si>
    <t>Happy Garden</t>
  </si>
  <si>
    <t xml:space="preserve">TOWN HOUSE </t>
  </si>
  <si>
    <t>Taman Aman Sutra Phase 2</t>
  </si>
  <si>
    <t>1,200 - 1,650</t>
  </si>
  <si>
    <t>1,300 - 1,650</t>
  </si>
  <si>
    <t>1,200 - 1,700</t>
  </si>
  <si>
    <t>LOW - COST FLAT</t>
  </si>
  <si>
    <t>Taman Kendara</t>
  </si>
  <si>
    <t>Taman Pasir Putih Phase 3C</t>
  </si>
  <si>
    <t xml:space="preserve">Taman Telipok Ria </t>
  </si>
  <si>
    <t>450 - 650</t>
  </si>
  <si>
    <t>450 - 660</t>
  </si>
  <si>
    <t>FLAT</t>
  </si>
  <si>
    <t>Taman Kopeks</t>
  </si>
  <si>
    <t>500 - 660</t>
  </si>
  <si>
    <t xml:space="preserve">LOW - COST APARTMENT  </t>
  </si>
  <si>
    <t>Seri Maju Apartment (Taman Bukit Sepangar)</t>
  </si>
  <si>
    <t>600 - 850</t>
  </si>
  <si>
    <t xml:space="preserve">APARTMENT    </t>
  </si>
  <si>
    <t>650 - 800</t>
  </si>
  <si>
    <t>650 - 850</t>
  </si>
  <si>
    <t>Apartment Angkasa</t>
  </si>
  <si>
    <t>700 - 950</t>
  </si>
  <si>
    <t>Apartment Angkasa 2</t>
  </si>
  <si>
    <t>850 - 950</t>
  </si>
  <si>
    <t>Apartment Malawa Ria</t>
  </si>
  <si>
    <t>800 - 1,000</t>
  </si>
  <si>
    <t>Api - Api Centre</t>
  </si>
  <si>
    <t>660 - 850</t>
  </si>
  <si>
    <t>600 - 950</t>
  </si>
  <si>
    <t>Chanyai Villa</t>
  </si>
  <si>
    <t>750 - 950</t>
  </si>
  <si>
    <t>City Apartment</t>
  </si>
  <si>
    <t>Greenfield Residence</t>
  </si>
  <si>
    <t>950 - 1,400</t>
  </si>
  <si>
    <t>Indah Court</t>
  </si>
  <si>
    <t>1,300 - 1,350</t>
  </si>
  <si>
    <t>1,100 - 1,500</t>
  </si>
  <si>
    <t>Millenium Residency</t>
  </si>
  <si>
    <t>1,150 - 1,300</t>
  </si>
  <si>
    <t>Seri Warisan Apartment</t>
  </si>
  <si>
    <t>Taman Malawa Jaya Phase 2</t>
  </si>
  <si>
    <t>Taman Nelly Phase 8D</t>
  </si>
  <si>
    <t>600 - 900</t>
  </si>
  <si>
    <t>Taman Satria</t>
  </si>
  <si>
    <t>Taman Seri Kepayan</t>
  </si>
  <si>
    <t>University Apartment 1</t>
  </si>
  <si>
    <t>665 - 950</t>
  </si>
  <si>
    <t>University Apartment 2</t>
  </si>
  <si>
    <t>University Condo Apartment Phase 1</t>
  </si>
  <si>
    <t>550 - 800</t>
  </si>
  <si>
    <t>University Condo Apartment Phase 2</t>
  </si>
  <si>
    <t>625 - 900</t>
  </si>
  <si>
    <t>University Prime Condo</t>
  </si>
  <si>
    <t>University Utama Condominium Phase 1</t>
  </si>
  <si>
    <t>University Utama Condominium Phase 2</t>
  </si>
  <si>
    <t>600 - 650</t>
  </si>
  <si>
    <t>650 - 900</t>
  </si>
  <si>
    <t>University Utama Condominium Phase 3</t>
  </si>
  <si>
    <t>University Utama Condominium Phase 5</t>
  </si>
  <si>
    <t>550 - 770</t>
  </si>
  <si>
    <t>600 - 800</t>
  </si>
  <si>
    <t>University Utama Condominium Phase 6</t>
  </si>
  <si>
    <t>PR1MA Kota Marudu</t>
  </si>
  <si>
    <t>Benoni Garden Apartment</t>
  </si>
  <si>
    <t>1,000 - 1,400</t>
  </si>
  <si>
    <t>Lok Kawi Height</t>
  </si>
  <si>
    <t>Melinsung Summer Bay</t>
  </si>
  <si>
    <t>350 - 650</t>
  </si>
  <si>
    <t>450 - 500</t>
  </si>
  <si>
    <t>Seri Sutera Residence</t>
  </si>
  <si>
    <t>Beverly Hills 1</t>
  </si>
  <si>
    <t>800 - 1,200</t>
  </si>
  <si>
    <t>Beverly Hills 3</t>
  </si>
  <si>
    <t>Beverly Hills 5</t>
  </si>
  <si>
    <t>Bundusan Villa</t>
  </si>
  <si>
    <t>Country Height Apartments Phase 1</t>
  </si>
  <si>
    <t>Country Height Apartments Phase 2</t>
  </si>
  <si>
    <t>Cyber City Apartment Phase 1</t>
  </si>
  <si>
    <t>750 - 1,100</t>
  </si>
  <si>
    <t>900 - 1,250</t>
  </si>
  <si>
    <t>850 - 1,100</t>
  </si>
  <si>
    <t>Cyber City Apartment Phase 2</t>
  </si>
  <si>
    <t>Delta Height</t>
  </si>
  <si>
    <t>Millenium Court Apartment</t>
  </si>
  <si>
    <t>Putri Bahang Apartment</t>
  </si>
  <si>
    <t>Regency Park</t>
  </si>
  <si>
    <t>Taman Lagenda Saujana</t>
  </si>
  <si>
    <t>Taman Penampang Phase 2D</t>
  </si>
  <si>
    <t>Taman Penampang Phase 2E</t>
  </si>
  <si>
    <t>Taman Penampang Phase 2H</t>
  </si>
  <si>
    <t>Taman Penampang Phase 2T</t>
  </si>
  <si>
    <t>Vista Minintod</t>
  </si>
  <si>
    <t>750 - 1,200</t>
  </si>
  <si>
    <t>Vista Seri Kiranau</t>
  </si>
  <si>
    <t>Apartment Sri Tansau</t>
  </si>
  <si>
    <t>Maju Jaya Apartment</t>
  </si>
  <si>
    <t>610 - 750</t>
  </si>
  <si>
    <t>Putatan Platinum Apartment</t>
  </si>
  <si>
    <t>600 - 1,000</t>
  </si>
  <si>
    <t>D'Gayang Heights</t>
  </si>
  <si>
    <t>E Residence @ Telipok Phase 1</t>
  </si>
  <si>
    <t>1,000 - 1,350</t>
  </si>
  <si>
    <t>Residensi Seri Akasia</t>
  </si>
  <si>
    <t>Taman Bukit Putramas</t>
  </si>
  <si>
    <t>Taman Tuaran Impian</t>
  </si>
  <si>
    <t>500 - 750</t>
  </si>
  <si>
    <t>500 - 800</t>
  </si>
  <si>
    <t>Vista Seri Melalin</t>
  </si>
  <si>
    <t>650 - 1,000</t>
  </si>
  <si>
    <t xml:space="preserve">CONDOMINIUM  </t>
  </si>
  <si>
    <t>Alam Damai Kondominium</t>
  </si>
  <si>
    <t>Ashton Tower</t>
  </si>
  <si>
    <t>800 - 1,350</t>
  </si>
  <si>
    <t>Bukit Bantayan</t>
  </si>
  <si>
    <t>Elemen Utara</t>
  </si>
  <si>
    <t>Fairway Mansion</t>
  </si>
  <si>
    <t>Jesselton Twin Tower</t>
  </si>
  <si>
    <t>Kingfisher Inanam</t>
  </si>
  <si>
    <t>1,350 - 1,500</t>
  </si>
  <si>
    <t>Kondominium Kristal</t>
  </si>
  <si>
    <t>Kondominium Khidmat</t>
  </si>
  <si>
    <t>1,800 - 2,300</t>
  </si>
  <si>
    <t>KK Times Square Phase 2B</t>
  </si>
  <si>
    <t>1,800 - 2,000</t>
  </si>
  <si>
    <t>KK Times Square Phase 2C</t>
  </si>
  <si>
    <t>2,200 - 2,500</t>
  </si>
  <si>
    <t>2,300 - 2,800</t>
  </si>
  <si>
    <t>KK Times Square Phase 2E</t>
  </si>
  <si>
    <t>Maya @ Likas Kondominium</t>
  </si>
  <si>
    <t>1,760 - 2,100</t>
  </si>
  <si>
    <t>1,600 - 2,400</t>
  </si>
  <si>
    <t>1,800 - 2,100</t>
  </si>
  <si>
    <t>2,200 - 2,800</t>
  </si>
  <si>
    <t>One Borneo Tower B</t>
  </si>
  <si>
    <t>1,300 - 1,400</t>
  </si>
  <si>
    <t>One Jesselton</t>
  </si>
  <si>
    <t>Puncak Menggatal</t>
  </si>
  <si>
    <t>Puri Fantasi</t>
  </si>
  <si>
    <t>Puteri Damai Kondominium</t>
  </si>
  <si>
    <t>Pelagos Designer Suites</t>
  </si>
  <si>
    <t>2,200 - 2,400</t>
  </si>
  <si>
    <t>Platinum Tower @ 1 Sulaman</t>
  </si>
  <si>
    <t>Sutera Avenue Residence</t>
  </si>
  <si>
    <t>Taman Kondo Bundusan (Tropicana Landmark)</t>
  </si>
  <si>
    <t>1,650 - 2,300</t>
  </si>
  <si>
    <t>The Peak Condominium</t>
  </si>
  <si>
    <t>The Peak Soho</t>
  </si>
  <si>
    <t>The Peak Vista</t>
  </si>
  <si>
    <t>The Suritz</t>
  </si>
  <si>
    <t>V21 Residence Phase 1</t>
  </si>
  <si>
    <t>1,050 - 1,250</t>
  </si>
  <si>
    <t>1,200 - 1,400</t>
  </si>
  <si>
    <t>Waikiki Condominium</t>
  </si>
  <si>
    <t>Kondominium Puncak Gloxinia</t>
  </si>
  <si>
    <t>850 - 1,200</t>
  </si>
  <si>
    <t>The Palm Condominium</t>
  </si>
  <si>
    <t>Lido Four Season Residence</t>
  </si>
  <si>
    <t>1,250 - 1,800</t>
  </si>
  <si>
    <t>The Garden @ Bundusan</t>
  </si>
  <si>
    <t>1,400 - 1,850</t>
  </si>
  <si>
    <t>1,650 - 1,800</t>
  </si>
  <si>
    <t>The Light Residences</t>
  </si>
  <si>
    <t>The Riverside Residence</t>
  </si>
  <si>
    <t>Alam Pesona</t>
  </si>
  <si>
    <t>1,100 - 1,300</t>
  </si>
  <si>
    <t>Kingfisher Putatan</t>
  </si>
  <si>
    <t>1,450 - 1,500</t>
  </si>
  <si>
    <t>1,300 - 1,550</t>
  </si>
  <si>
    <t>1 Beaufort Commercial Centre Phase 2</t>
  </si>
  <si>
    <t>Bandar Mingo</t>
  </si>
  <si>
    <t>Beaufort Jaya Fasa 1</t>
  </si>
  <si>
    <t>Beaufort Jaya Fasa 2</t>
  </si>
  <si>
    <t>Beaufort Square</t>
  </si>
  <si>
    <t>2,000 - 3,500</t>
  </si>
  <si>
    <t>1,800 - 3,500</t>
  </si>
  <si>
    <t>Lumat Centre</t>
  </si>
  <si>
    <t>900 - 1,500</t>
  </si>
  <si>
    <t>Lumat Centre 2</t>
  </si>
  <si>
    <t>New Beaufort Jaya</t>
  </si>
  <si>
    <t>Pekan Bongawan</t>
  </si>
  <si>
    <t>Adika Commercial Centre</t>
  </si>
  <si>
    <t>2,300 - 3,400</t>
  </si>
  <si>
    <t>Adnan Shopping Complex</t>
  </si>
  <si>
    <t>Bandar Baru Keningau Phase 1</t>
  </si>
  <si>
    <t>2,000 - 2,200</t>
  </si>
  <si>
    <t>Borneo Commercial Centre</t>
  </si>
  <si>
    <t>Datun Commercial Centre</t>
  </si>
  <si>
    <t>Padasa Commercial Complex</t>
  </si>
  <si>
    <t>Pegalan Shopping Complex</t>
  </si>
  <si>
    <t>Pekan Keningau</t>
  </si>
  <si>
    <t>3,600 - 3,800</t>
  </si>
  <si>
    <t>Pekan Sook</t>
  </si>
  <si>
    <t>The Pampang Cove</t>
  </si>
  <si>
    <t>Kompleks Alappbana</t>
  </si>
  <si>
    <t>Pekan Kota Belud</t>
  </si>
  <si>
    <t>Suria Commercial Centre</t>
  </si>
  <si>
    <t>Aeropod @ Tanjung Aru Phase 3A</t>
  </si>
  <si>
    <t>Aeropod Tanjung Aru (Commercial)</t>
  </si>
  <si>
    <t>3,300 - 6,900</t>
  </si>
  <si>
    <t>Alam Puteri (Princess Heights)</t>
  </si>
  <si>
    <t>Alamesra Plaza Permai</t>
  </si>
  <si>
    <t>2,000 - 2,700</t>
  </si>
  <si>
    <t>Alamesra Plaza Utama</t>
  </si>
  <si>
    <t>2,500 - 3,000</t>
  </si>
  <si>
    <t>Api-Api Centre</t>
  </si>
  <si>
    <t>4,300 - 4,800</t>
  </si>
  <si>
    <t>Asia City</t>
  </si>
  <si>
    <t>2,800 - 4,800</t>
  </si>
  <si>
    <t>Bandar Sepanggar</t>
  </si>
  <si>
    <t>4,000 - 4,150</t>
  </si>
  <si>
    <t>City Mall</t>
  </si>
  <si>
    <t>3,000 - 4,700</t>
  </si>
  <si>
    <t>8,400 - 9,000</t>
  </si>
  <si>
    <t>Damai Plaza Phase 1</t>
  </si>
  <si>
    <t>Damai Plaza Phase 2</t>
  </si>
  <si>
    <t>4,950 - 6,000</t>
  </si>
  <si>
    <t>4,200 - 6,000</t>
  </si>
  <si>
    <t>4,100 - 5,800</t>
  </si>
  <si>
    <t>Fortuna Commercial Centre</t>
  </si>
  <si>
    <t>3,000 - 4,500</t>
  </si>
  <si>
    <t>2,200 - 3,300</t>
  </si>
  <si>
    <t>3,000 - 3,500</t>
  </si>
  <si>
    <t>Inanam Square</t>
  </si>
  <si>
    <t>Iramanis Centre</t>
  </si>
  <si>
    <t>Harbour City</t>
  </si>
  <si>
    <t>Heritage Plaza</t>
  </si>
  <si>
    <t>Jalan Gaya</t>
  </si>
  <si>
    <t>6,500 - 8,500</t>
  </si>
  <si>
    <t>9,000 - 10,000</t>
  </si>
  <si>
    <t>6,600 - 9,200</t>
  </si>
  <si>
    <t>JQC @ Gallery Shoppe</t>
  </si>
  <si>
    <t>5,300 - 6,300</t>
  </si>
  <si>
    <t>Kampong Air</t>
  </si>
  <si>
    <t>5,500 - 6,000</t>
  </si>
  <si>
    <t>Karamunsing Capital</t>
  </si>
  <si>
    <t>Kepayan Commercial Centre Phase 2</t>
  </si>
  <si>
    <t>Kepayan Perdana Commercial Centre</t>
  </si>
  <si>
    <t>Kepayan Point</t>
  </si>
  <si>
    <t>KK Taipan</t>
  </si>
  <si>
    <t>3,300 - 4,000</t>
  </si>
  <si>
    <t>Kolam Plaza</t>
  </si>
  <si>
    <t>Kompleks Mutiara</t>
  </si>
  <si>
    <t>Kompleks Sinsuran</t>
  </si>
  <si>
    <t>4,700 - 5,300</t>
  </si>
  <si>
    <t>Menggatal Plaza</t>
  </si>
  <si>
    <t>Metro Town</t>
  </si>
  <si>
    <t>Plaza Juta</t>
  </si>
  <si>
    <t>2,600 - 4,300</t>
  </si>
  <si>
    <t>Plaza Tanjung Aru</t>
  </si>
  <si>
    <t>4,200 - 4,500</t>
  </si>
  <si>
    <t>1,800 - 2,800</t>
  </si>
  <si>
    <t>Pusat Komersil 88</t>
  </si>
  <si>
    <t>3,500 - 4,800</t>
  </si>
  <si>
    <t>Sadong Jaya</t>
  </si>
  <si>
    <t>Salut Commercial Centre</t>
  </si>
  <si>
    <t>3,700 - 5,500</t>
  </si>
  <si>
    <t>Suria Inanam</t>
  </si>
  <si>
    <t>1,700 - 3,000</t>
  </si>
  <si>
    <t>Sutera Avenue</t>
  </si>
  <si>
    <t>7,500 - 11,000</t>
  </si>
  <si>
    <t>Taipan 28</t>
  </si>
  <si>
    <t>3,000 - 4,000</t>
  </si>
  <si>
    <t>Taman Cempaka</t>
  </si>
  <si>
    <t>3,500 - 3,850</t>
  </si>
  <si>
    <t>Taman Layang Layang</t>
  </si>
  <si>
    <t>Taman Soon Kiong</t>
  </si>
  <si>
    <t>Taman Seri Kepayan Phase 10A</t>
  </si>
  <si>
    <t>University Plaza</t>
  </si>
  <si>
    <t>3,500 - 4,000</t>
  </si>
  <si>
    <t>Warisan Square</t>
  </si>
  <si>
    <t>7,300 - 8,500</t>
  </si>
  <si>
    <t>4,500 - 5,000</t>
  </si>
  <si>
    <t>Wisma Damai</t>
  </si>
  <si>
    <t>4,200 - 5,000</t>
  </si>
  <si>
    <t>Wisma K.K.M</t>
  </si>
  <si>
    <t>1,100 - 2,000</t>
  </si>
  <si>
    <t>1,100 - 2,500</t>
  </si>
  <si>
    <t>Bandau Commercial Centre</t>
  </si>
  <si>
    <t>Cosmo Point</t>
  </si>
  <si>
    <t>Langkon Commercial Centre</t>
  </si>
  <si>
    <t>One Marudu Commercial Centre</t>
  </si>
  <si>
    <t>1,200 - 2,500</t>
  </si>
  <si>
    <t>Pekan Baru Kuala Penyu Phase 1A</t>
  </si>
  <si>
    <t>Friendly Town</t>
  </si>
  <si>
    <t>Pekan Kudat</t>
  </si>
  <si>
    <t>Sikuati Square</t>
  </si>
  <si>
    <t>2,800 - 3,000</t>
  </si>
  <si>
    <t>Benoni Commercial Centre</t>
  </si>
  <si>
    <t>2,500 - 2,800</t>
  </si>
  <si>
    <t>Benoni Commercial Centre Phase 3</t>
  </si>
  <si>
    <t>3,200 - 4,000</t>
  </si>
  <si>
    <t>La Gloxinia Avenue</t>
  </si>
  <si>
    <t>Limauan Square</t>
  </si>
  <si>
    <t>LKH Galleria Lok Kawi</t>
  </si>
  <si>
    <t>Palm Square Commercial Centre</t>
  </si>
  <si>
    <t>2,750 - 3,000</t>
  </si>
  <si>
    <t>Papar Square</t>
  </si>
  <si>
    <t>2,000 - 2,800</t>
  </si>
  <si>
    <t>Parklane City Benoni</t>
  </si>
  <si>
    <t>5,300 - 5,500</t>
  </si>
  <si>
    <t>The Palm Square</t>
  </si>
  <si>
    <t>2,000 - 2,100</t>
  </si>
  <si>
    <t>2,000 - 3,000</t>
  </si>
  <si>
    <t>Austin Business Park Mogonibung</t>
  </si>
  <si>
    <t>2,200 - 3,700</t>
  </si>
  <si>
    <t>Bandar Penampang Baru</t>
  </si>
  <si>
    <t>1,800 - 4,500</t>
  </si>
  <si>
    <t>Beverly Hills Phase 3</t>
  </si>
  <si>
    <t>1,900 - 2,500</t>
  </si>
  <si>
    <t>Country Height Plaza</t>
  </si>
  <si>
    <t>Cyber Perdana Commercial Centre</t>
  </si>
  <si>
    <t>Damas 118 Plaza</t>
  </si>
  <si>
    <t>3,700 - 4,200</t>
  </si>
  <si>
    <t>Donggongon New Township</t>
  </si>
  <si>
    <t>Donggongon Square</t>
  </si>
  <si>
    <t>3,200 - 3,800</t>
  </si>
  <si>
    <t>Hong Tong Centre</t>
  </si>
  <si>
    <t>I - Plaza Commercial Centre</t>
  </si>
  <si>
    <t>Kobusak Commercial Centre</t>
  </si>
  <si>
    <t>3,800 - 4,600</t>
  </si>
  <si>
    <t>Lido Plaza</t>
  </si>
  <si>
    <t>Lintas Jaya</t>
  </si>
  <si>
    <t>2,800 - 3,500</t>
  </si>
  <si>
    <t>Padimas Point 2</t>
  </si>
  <si>
    <t>3,500 - 3,800</t>
  </si>
  <si>
    <t>Pavilion Bundusan</t>
  </si>
  <si>
    <t>Pintas Avenue</t>
  </si>
  <si>
    <t>Pintas Square</t>
  </si>
  <si>
    <t>2,300 - 3,000</t>
  </si>
  <si>
    <t>2,400 - 2,800</t>
  </si>
  <si>
    <t>Plaza Kivatu</t>
  </si>
  <si>
    <t>2,700 - 2,900</t>
  </si>
  <si>
    <t>Plaza Utama</t>
  </si>
  <si>
    <t>2,000 - 3,300</t>
  </si>
  <si>
    <t>Pusat Dagangan Donggongon</t>
  </si>
  <si>
    <t>2,600 - 3,300</t>
  </si>
  <si>
    <t>Taman Tanaki</t>
  </si>
  <si>
    <t>Taman Vista Seri Kiranau</t>
  </si>
  <si>
    <t>Windrose Square</t>
  </si>
  <si>
    <t>Wisma Langat</t>
  </si>
  <si>
    <t>Grand Plaza Putatan</t>
  </si>
  <si>
    <t>Mahkota Plaza</t>
  </si>
  <si>
    <t>Pekan Putatan</t>
  </si>
  <si>
    <t>Putatan Jaya</t>
  </si>
  <si>
    <t>Putatan Platinum Plaza</t>
  </si>
  <si>
    <t>1,800 - 2,500</t>
  </si>
  <si>
    <t>Putatan Plaza</t>
  </si>
  <si>
    <t>Putatan New Township</t>
  </si>
  <si>
    <t>Putatan Square</t>
  </si>
  <si>
    <t>4,000 - 4,500</t>
  </si>
  <si>
    <t>Putra Square</t>
  </si>
  <si>
    <t>Royal Plaza Putatan</t>
  </si>
  <si>
    <t>Seri Putatan Commercial Centre</t>
  </si>
  <si>
    <t>2,900 - 3,000</t>
  </si>
  <si>
    <t>Taman Ketiau Phase 1</t>
  </si>
  <si>
    <t>Kiaburi Plaza Phase 1</t>
  </si>
  <si>
    <t>Kiaburi Plaza Phase 2</t>
  </si>
  <si>
    <t>Koisaan Point</t>
  </si>
  <si>
    <t>Pekan Ranau</t>
  </si>
  <si>
    <t>SEDCO Kundasang</t>
  </si>
  <si>
    <t>SEDCO Shophouse Ranau</t>
  </si>
  <si>
    <t>Pantai Point</t>
  </si>
  <si>
    <t>4,000 - 5,000</t>
  </si>
  <si>
    <t>Pekan Sipitang</t>
  </si>
  <si>
    <t>Pusat Membeli Belah Sipitang</t>
  </si>
  <si>
    <t>Sipitang Commercial Centre</t>
  </si>
  <si>
    <t>Sipitang Plaza</t>
  </si>
  <si>
    <t>3,200 - 3,400</t>
  </si>
  <si>
    <t>Pekan Tambunan</t>
  </si>
  <si>
    <t>3,400 - 3,500</t>
  </si>
  <si>
    <t>Pekan Tenom</t>
  </si>
  <si>
    <t>Tenom Jaya</t>
  </si>
  <si>
    <t>Tenom New Township</t>
  </si>
  <si>
    <t>Berungis Commercial Centre</t>
  </si>
  <si>
    <t>3,300 - 4,600</t>
  </si>
  <si>
    <t>HM Solaris</t>
  </si>
  <si>
    <t>Kowan Commercial Centre</t>
  </si>
  <si>
    <t>Metro Giling</t>
  </si>
  <si>
    <t>Plaza CKS Tuaran</t>
  </si>
  <si>
    <t>2,700 - 4,800</t>
  </si>
  <si>
    <t>2,600 - 3,600</t>
  </si>
  <si>
    <t>Plaza Legasi</t>
  </si>
  <si>
    <t>2,000 - 3,200</t>
  </si>
  <si>
    <t>Plaza Lemawang</t>
  </si>
  <si>
    <t>Rugading Commercial Centre</t>
  </si>
  <si>
    <t>Synergy Square (Telipok Commercial Centre)</t>
  </si>
  <si>
    <t>Telipok Commercial Centre</t>
  </si>
  <si>
    <t>Teo Ee Teh Shopping Complex</t>
  </si>
  <si>
    <t>Wisma Telipok Ria Phase 2</t>
  </si>
  <si>
    <t>950 - 1,200</t>
  </si>
  <si>
    <t>Aru Suites @ Tanjung Aru</t>
  </si>
  <si>
    <t>2,100 - 2,200</t>
  </si>
  <si>
    <t>D'Pesisir (The Shore)</t>
  </si>
  <si>
    <t>Jesselton Quay @ City Pads Tower A</t>
  </si>
  <si>
    <t>1,600 - 2,100</t>
  </si>
  <si>
    <t>1,500 - 2,400</t>
  </si>
  <si>
    <t>Jesselton Quay @ City Pads Tower B</t>
  </si>
  <si>
    <t>1,280 - 2,100</t>
  </si>
  <si>
    <t>Sutera Bay @ Sadong Jaya</t>
  </si>
  <si>
    <t>2,000 - 2,300</t>
  </si>
  <si>
    <t>ITCC Suites</t>
  </si>
  <si>
    <t>K Avenue Sodomon</t>
  </si>
  <si>
    <t xml:space="preserve">Ground </t>
  </si>
  <si>
    <t>Centre Point</t>
  </si>
  <si>
    <t>6 - 7</t>
  </si>
  <si>
    <t>Kompleks Karamunsing</t>
  </si>
  <si>
    <t>One Borneo</t>
  </si>
  <si>
    <t>Plaza Shell</t>
  </si>
  <si>
    <t>Wisma Muis</t>
  </si>
  <si>
    <t>Bangunan BSN</t>
  </si>
  <si>
    <t>2 - 7</t>
  </si>
  <si>
    <t>290 - 520</t>
  </si>
  <si>
    <t>21.52 - 24.76</t>
  </si>
  <si>
    <t>Bangunan Pejabat Pos</t>
  </si>
  <si>
    <t>1 - 8</t>
  </si>
  <si>
    <t>15.06 - 32.29</t>
  </si>
  <si>
    <t>Central Building</t>
  </si>
  <si>
    <t>30 - 39</t>
  </si>
  <si>
    <t>32.00 - 32.29</t>
  </si>
  <si>
    <t>6 - 8</t>
  </si>
  <si>
    <t>73 - 176</t>
  </si>
  <si>
    <t>21.71 - 33.66</t>
  </si>
  <si>
    <t>Bangunan KWSP</t>
  </si>
  <si>
    <t>25.83 - 27.66</t>
  </si>
  <si>
    <t>28 - 58</t>
  </si>
  <si>
    <t>37.63 - 45.20</t>
  </si>
  <si>
    <t>28 - 46</t>
  </si>
  <si>
    <t>37.50 - 36.96</t>
  </si>
  <si>
    <t>10 - 14</t>
  </si>
  <si>
    <t>19.80 - 37.67</t>
  </si>
  <si>
    <t>13 - 42</t>
  </si>
  <si>
    <t>29.02 - 57.14</t>
  </si>
  <si>
    <t>11 - 32</t>
  </si>
  <si>
    <t>44.44 - 75.45</t>
  </si>
  <si>
    <t>44 - 65</t>
  </si>
  <si>
    <t>29.80 - 37.78</t>
  </si>
  <si>
    <t>Menara Jubili</t>
  </si>
  <si>
    <t>Menara Tun Mustapha</t>
  </si>
  <si>
    <t>4 - 14</t>
  </si>
  <si>
    <t>132 - 637</t>
  </si>
  <si>
    <t>26.91 - 29.60</t>
  </si>
  <si>
    <t>15 - 26</t>
  </si>
  <si>
    <t>283 - 637</t>
  </si>
  <si>
    <t>29.60 - 32.29</t>
  </si>
  <si>
    <t>85 - 265</t>
  </si>
  <si>
    <t>48.43 - 64.58</t>
  </si>
  <si>
    <t>156 - 270</t>
  </si>
  <si>
    <t>48.44 - 64.52</t>
  </si>
  <si>
    <t>7 - 12</t>
  </si>
  <si>
    <t>33.37 - 45.75</t>
  </si>
  <si>
    <t>Riverson Suites</t>
  </si>
  <si>
    <t>5 - 10</t>
  </si>
  <si>
    <t>204 - 863</t>
  </si>
  <si>
    <t>37.50 - 43.10</t>
  </si>
  <si>
    <t>The G Building</t>
  </si>
  <si>
    <t>1 - 2</t>
  </si>
  <si>
    <t>16.22 - 16.42</t>
  </si>
  <si>
    <t>9 - 12</t>
  </si>
  <si>
    <t>64.59 - 88.89</t>
  </si>
  <si>
    <t>Wisma 2020</t>
  </si>
  <si>
    <t>2 - 4</t>
  </si>
  <si>
    <t>33 - 447</t>
  </si>
  <si>
    <t>24.76 - 29.07</t>
  </si>
  <si>
    <t>Wisma Fook Loi</t>
  </si>
  <si>
    <t>Wisma Great Eastern</t>
  </si>
  <si>
    <t>30 - 72</t>
  </si>
  <si>
    <t>24.76 - 29.06</t>
  </si>
  <si>
    <t>41 - 512</t>
  </si>
  <si>
    <t>26.91 - 29.06</t>
  </si>
  <si>
    <t>8 - 12</t>
  </si>
  <si>
    <t>196 - 526</t>
  </si>
  <si>
    <t>25.83 - 32.29</t>
  </si>
  <si>
    <t>Wisma Innoprise</t>
  </si>
  <si>
    <t>151 - 441</t>
  </si>
  <si>
    <t>11 - 18</t>
  </si>
  <si>
    <t>158 - 860</t>
  </si>
  <si>
    <t>Wisma Merdeka Phase 2</t>
  </si>
  <si>
    <t>28 - 79</t>
  </si>
  <si>
    <t>22.59 - 23.32</t>
  </si>
  <si>
    <t>3 - 10</t>
  </si>
  <si>
    <t>510 - 1,848</t>
  </si>
  <si>
    <t>Wisma Perindustrian</t>
  </si>
  <si>
    <t>Wisma Prudential</t>
  </si>
  <si>
    <t>Wisma SESB</t>
  </si>
  <si>
    <t>45 - 74</t>
  </si>
  <si>
    <t>26 - 55</t>
  </si>
  <si>
    <t>41.82 - 61.86</t>
  </si>
  <si>
    <t>55 - 60</t>
  </si>
  <si>
    <t>23.51 - 31.67</t>
  </si>
  <si>
    <t>55 - 110</t>
  </si>
  <si>
    <t>30.91 - 31.02</t>
  </si>
  <si>
    <t>Wisma SEDCO</t>
  </si>
  <si>
    <t>23 - 500</t>
  </si>
  <si>
    <t>11.48 - 29.06</t>
  </si>
  <si>
    <t>Wisma Tun Fuad Stephens</t>
  </si>
  <si>
    <t>1 Beaufort Commercial Centre</t>
  </si>
  <si>
    <t>525 - 800</t>
  </si>
  <si>
    <t>Membakut Jaya</t>
  </si>
  <si>
    <t>59 - 66</t>
  </si>
  <si>
    <t>600 - 810</t>
  </si>
  <si>
    <t>148 - 190</t>
  </si>
  <si>
    <t>1,600 - 1,800</t>
  </si>
  <si>
    <t>116 - 148</t>
  </si>
  <si>
    <t>1,000 - 1,030</t>
  </si>
  <si>
    <t>85 - 111</t>
  </si>
  <si>
    <t>1,000 - 1,150</t>
  </si>
  <si>
    <t>93 - 111</t>
  </si>
  <si>
    <t>Kompleks Alapbana</t>
  </si>
  <si>
    <t>3,700 - 4,500</t>
  </si>
  <si>
    <t>138 - 141</t>
  </si>
  <si>
    <t>5,200 - 5,300</t>
  </si>
  <si>
    <t>114 - 139</t>
  </si>
  <si>
    <t>3,000 - 3,700</t>
  </si>
  <si>
    <t>3,300 - 3,700</t>
  </si>
  <si>
    <t>142 - 148</t>
  </si>
  <si>
    <t>2,300 - 3,500</t>
  </si>
  <si>
    <t>2,750 - 3,500</t>
  </si>
  <si>
    <t>138 - 148</t>
  </si>
  <si>
    <t>138 - 142</t>
  </si>
  <si>
    <t>2,300 - 2,900</t>
  </si>
  <si>
    <t>111- 186</t>
  </si>
  <si>
    <t>1,200 - 2,000</t>
  </si>
  <si>
    <t>111 - 139</t>
  </si>
  <si>
    <t>1,000 - 2,500</t>
  </si>
  <si>
    <t>131 - 197</t>
  </si>
  <si>
    <t>102 - 127</t>
  </si>
  <si>
    <t>2,000 - 2,320</t>
  </si>
  <si>
    <t>1,500 - 3,000</t>
  </si>
  <si>
    <t>Bornion Centre</t>
  </si>
  <si>
    <t>110 - 119</t>
  </si>
  <si>
    <t>2,600 - 3,700</t>
  </si>
  <si>
    <t>129 - 180</t>
  </si>
  <si>
    <t>12 - 32</t>
  </si>
  <si>
    <t>93 - 114</t>
  </si>
  <si>
    <t>1,750 - 2,500</t>
  </si>
  <si>
    <t>111 - 130</t>
  </si>
  <si>
    <t>1,600 - 2,700</t>
  </si>
  <si>
    <t>111 - 144</t>
  </si>
  <si>
    <t>1,000 - 2,000</t>
  </si>
  <si>
    <t>120 - 144</t>
  </si>
  <si>
    <t>104 - 111</t>
  </si>
  <si>
    <t>1,500 - 2,100</t>
  </si>
  <si>
    <t>1,240 - 1,840</t>
  </si>
  <si>
    <t>93 - 116</t>
  </si>
  <si>
    <t>85 - 116</t>
  </si>
  <si>
    <t>800 - 950</t>
  </si>
  <si>
    <t>Inanam Central</t>
  </si>
  <si>
    <t>2,300 - 3,200</t>
  </si>
  <si>
    <t>111 - 140</t>
  </si>
  <si>
    <t>1,500 - 2,000</t>
  </si>
  <si>
    <t>1,500 - 1,540</t>
  </si>
  <si>
    <t>1,950 - 2,000</t>
  </si>
  <si>
    <t>110 - 116</t>
  </si>
  <si>
    <t>900 - 2,000</t>
  </si>
  <si>
    <t>111 - 116</t>
  </si>
  <si>
    <t>1,500 - 2,750</t>
  </si>
  <si>
    <t>112 - 122</t>
  </si>
  <si>
    <t>KK Times Square</t>
  </si>
  <si>
    <t>101 - 135</t>
  </si>
  <si>
    <t>2,300 - 2,500</t>
  </si>
  <si>
    <t>Kompleks BSA</t>
  </si>
  <si>
    <t>1,600 - 2,000</t>
  </si>
  <si>
    <t>Kolam Centre Phase 2</t>
  </si>
  <si>
    <t>Kompleks Mutiara Inanam</t>
  </si>
  <si>
    <t>74 - 111</t>
  </si>
  <si>
    <t>1,900 - 2,700</t>
  </si>
  <si>
    <t>Latitud 6 Commercial Centre</t>
  </si>
  <si>
    <t>4,000 - 4,200</t>
  </si>
  <si>
    <t>Lintas Jaya Uptownship</t>
  </si>
  <si>
    <t>100 - 126</t>
  </si>
  <si>
    <t>1,200 - 2,200</t>
  </si>
  <si>
    <t>Luyang Phase 8</t>
  </si>
  <si>
    <t>1,680 - 1,950</t>
  </si>
  <si>
    <t>Pekan Tanjung Aru</t>
  </si>
  <si>
    <t>102 - 122</t>
  </si>
  <si>
    <t>90 - 102</t>
  </si>
  <si>
    <t>1,500 - 2,500</t>
  </si>
  <si>
    <t>1,300 - 1,600</t>
  </si>
  <si>
    <t>107 - 111</t>
  </si>
  <si>
    <t>111 - 129</t>
  </si>
  <si>
    <t>1,175 - 1,200</t>
  </si>
  <si>
    <t>910 - 1,130</t>
  </si>
  <si>
    <t>109 - 111</t>
  </si>
  <si>
    <t>99 - 126</t>
  </si>
  <si>
    <t>1,000 - 1,600</t>
  </si>
  <si>
    <t>93 - 122</t>
  </si>
  <si>
    <t>3,500 - 6,000</t>
  </si>
  <si>
    <t>4,800 - 5,000</t>
  </si>
  <si>
    <t>1,050 - 1,300</t>
  </si>
  <si>
    <t>Taman Che Mei</t>
  </si>
  <si>
    <t>Taman Landbreeze</t>
  </si>
  <si>
    <t>Taman Layang - Layang</t>
  </si>
  <si>
    <t>94 - 104</t>
  </si>
  <si>
    <t>124 - 192</t>
  </si>
  <si>
    <t>124 - 132</t>
  </si>
  <si>
    <t>1,400 - 2,000</t>
  </si>
  <si>
    <t>131 - 150</t>
  </si>
  <si>
    <t>Wisma D'Sulaman</t>
  </si>
  <si>
    <t>950 - 1,000</t>
  </si>
  <si>
    <t>224 - 243</t>
  </si>
  <si>
    <t>111 - 159</t>
  </si>
  <si>
    <t>Goshen New Township</t>
  </si>
  <si>
    <t>M - Square</t>
  </si>
  <si>
    <t>SEDCO Shophouse Kudat</t>
  </si>
  <si>
    <t>Benoni Commercial Centre Phase 2</t>
  </si>
  <si>
    <t>93 - 102</t>
  </si>
  <si>
    <t>New Papar Commercial Centre</t>
  </si>
  <si>
    <t>Palm Beach Commercial Centre</t>
  </si>
  <si>
    <t>Sri Alam Perdana Commercial Centre</t>
  </si>
  <si>
    <t>105 - 216</t>
  </si>
  <si>
    <t>1,000 - 1,700</t>
  </si>
  <si>
    <t>98 - 116</t>
  </si>
  <si>
    <t>65 - 89</t>
  </si>
  <si>
    <t>Bundusan Plaza</t>
  </si>
  <si>
    <t>100 - 111</t>
  </si>
  <si>
    <t>1,300 - 2,000</t>
  </si>
  <si>
    <t>108 - 121</t>
  </si>
  <si>
    <t>103 - 127</t>
  </si>
  <si>
    <t>96 - 144</t>
  </si>
  <si>
    <t>74 - 80</t>
  </si>
  <si>
    <t>106 - 143</t>
  </si>
  <si>
    <t>111 - 134</t>
  </si>
  <si>
    <t>Donggongon Avenue</t>
  </si>
  <si>
    <t>98 - 111</t>
  </si>
  <si>
    <t>1,050 - 1,100</t>
  </si>
  <si>
    <t>85 - 102</t>
  </si>
  <si>
    <t>1,800 - 3,050</t>
  </si>
  <si>
    <t>1,400 - 2,300</t>
  </si>
  <si>
    <t>105 - 111</t>
  </si>
  <si>
    <t>1,600 - 2,090</t>
  </si>
  <si>
    <t>79 - 111</t>
  </si>
  <si>
    <t>1,500 - 2,300</t>
  </si>
  <si>
    <t>Millenium Commercial Centre</t>
  </si>
  <si>
    <t>Padimas Point</t>
  </si>
  <si>
    <t>Park Residence</t>
  </si>
  <si>
    <t>103 - 111</t>
  </si>
  <si>
    <t>47 - 94</t>
  </si>
  <si>
    <t>102 - 120</t>
  </si>
  <si>
    <t>127 - 157</t>
  </si>
  <si>
    <t>Plaza Grand Millennium</t>
  </si>
  <si>
    <t>1,270 - 1,350</t>
  </si>
  <si>
    <t>T1 Bundusan</t>
  </si>
  <si>
    <t>107 - 154</t>
  </si>
  <si>
    <t>3,000 - 5,000</t>
  </si>
  <si>
    <t>107 - 144</t>
  </si>
  <si>
    <t>92 - 98</t>
  </si>
  <si>
    <t>1,800 - 2,200</t>
  </si>
  <si>
    <t>1,300 - 1,800</t>
  </si>
  <si>
    <t>111 - 149</t>
  </si>
  <si>
    <t>840 - 1,250</t>
  </si>
  <si>
    <t>Putatan Central Plaza</t>
  </si>
  <si>
    <t>102 - 111</t>
  </si>
  <si>
    <t>90 - 120</t>
  </si>
  <si>
    <t>600 - 1,300</t>
  </si>
  <si>
    <t>Pusat Dagangan Putatan</t>
  </si>
  <si>
    <t>111 - 183</t>
  </si>
  <si>
    <t>1,300 - 2,500</t>
  </si>
  <si>
    <t>137 - 157</t>
  </si>
  <si>
    <t>Silvergate Plaza Putatan</t>
  </si>
  <si>
    <t>1,700 - 2,100</t>
  </si>
  <si>
    <t>700 - 970</t>
  </si>
  <si>
    <t>D'sri Gayang</t>
  </si>
  <si>
    <t xml:space="preserve">APARTMENT  </t>
  </si>
  <si>
    <t>270,000 - 330,000</t>
  </si>
  <si>
    <t>Apartment Angkasa Phase 2</t>
  </si>
  <si>
    <t>280,000 - 320,000</t>
  </si>
  <si>
    <t>255,000 - 275,000</t>
  </si>
  <si>
    <t>Apartment Seri Malawa</t>
  </si>
  <si>
    <t>283,000 - 322,000</t>
  </si>
  <si>
    <t>Api-api Centre</t>
  </si>
  <si>
    <t>340,000 - 380,000</t>
  </si>
  <si>
    <t>Bambangan Apartment</t>
  </si>
  <si>
    <t>252,000 - 290,000</t>
  </si>
  <si>
    <t>234,000 - 285,000</t>
  </si>
  <si>
    <t xml:space="preserve">City Apartments                         </t>
  </si>
  <si>
    <t>188,000 - 250,000</t>
  </si>
  <si>
    <t xml:space="preserve">Dah Yeh Court                   </t>
  </si>
  <si>
    <t>390,000 - 400,000</t>
  </si>
  <si>
    <t>Grace Court</t>
  </si>
  <si>
    <t>390,000 - 410,000</t>
  </si>
  <si>
    <t>Hilltop Apartment</t>
  </si>
  <si>
    <t>Luyang Apartment</t>
  </si>
  <si>
    <t>Nountun Apartment</t>
  </si>
  <si>
    <t>175,000 - 220,000</t>
  </si>
  <si>
    <t>179,000 - 180,000</t>
  </si>
  <si>
    <t>Raya Court</t>
  </si>
  <si>
    <t>Residensi Acacia Phase 3</t>
  </si>
  <si>
    <t>240,000 - 270,000</t>
  </si>
  <si>
    <t>220,000 - 260,000</t>
  </si>
  <si>
    <t>250,000 - 260,000</t>
  </si>
  <si>
    <t>125,000 - 130,000</t>
  </si>
  <si>
    <t>130,000 - 135,000</t>
  </si>
  <si>
    <t>Taman Permata</t>
  </si>
  <si>
    <t>330,000 - 350,000</t>
  </si>
  <si>
    <t>Taman Publik Jaya</t>
  </si>
  <si>
    <t>Taman Suria</t>
  </si>
  <si>
    <t>Taman Wangsa</t>
  </si>
  <si>
    <t>Universiti Utama Condominium Phase 1</t>
  </si>
  <si>
    <t>Universiti Utama Condominium Phase 2</t>
  </si>
  <si>
    <t>185,000 - 245,000</t>
  </si>
  <si>
    <t>180,000 - 240,000</t>
  </si>
  <si>
    <t>200,000 - 260,000</t>
  </si>
  <si>
    <t>230,000 - 320,000</t>
  </si>
  <si>
    <t>260,000 - 300,000</t>
  </si>
  <si>
    <t>University Apartment Phase 2</t>
  </si>
  <si>
    <t>250,000 - 290,000</t>
  </si>
  <si>
    <t>University Condo Apartment 1</t>
  </si>
  <si>
    <t>University Condo Apartment 2</t>
  </si>
  <si>
    <t>255,600 - 300,000</t>
  </si>
  <si>
    <t>245,000 - 330,000</t>
  </si>
  <si>
    <t>210,000 - 235,000</t>
  </si>
  <si>
    <t>Lok Kawi Heights</t>
  </si>
  <si>
    <t>180,000 - 235,000</t>
  </si>
  <si>
    <t>230,000 - 235,000</t>
  </si>
  <si>
    <t>Melinsung Summer Bay Resort Apartment</t>
  </si>
  <si>
    <t>45,000 - 65,000</t>
  </si>
  <si>
    <t>100,000 - 108,000</t>
  </si>
  <si>
    <t>115,000 - 118,000</t>
  </si>
  <si>
    <t>120,000 - 175,000</t>
  </si>
  <si>
    <t>155,000 - 167,000</t>
  </si>
  <si>
    <t>The Residency @ Sutera</t>
  </si>
  <si>
    <t>80 Residence @ Ramayah</t>
  </si>
  <si>
    <t>200,000 - 250,000</t>
  </si>
  <si>
    <t>220,000 - 250,000</t>
  </si>
  <si>
    <t>250,000 - 285,000</t>
  </si>
  <si>
    <t>238,000 - 300,000</t>
  </si>
  <si>
    <t>295,000 - 373,000</t>
  </si>
  <si>
    <t>330,000 - 340,000</t>
  </si>
  <si>
    <t>258,000 - 290,000</t>
  </si>
  <si>
    <t>245,000 - 280,000</t>
  </si>
  <si>
    <t>290,000 - 297,000</t>
  </si>
  <si>
    <t>269,800 - 350,000</t>
  </si>
  <si>
    <t>170,000 - 173,000</t>
  </si>
  <si>
    <t>150,000 - 190,000</t>
  </si>
  <si>
    <t>165,000 - 195,000</t>
  </si>
  <si>
    <t>240,000 - 260,000</t>
  </si>
  <si>
    <t>220,000 - 240,000</t>
  </si>
  <si>
    <t>Country Height Apartments Phase 3</t>
  </si>
  <si>
    <t>175,000 - 210,000</t>
  </si>
  <si>
    <t>220,000 - 290,000</t>
  </si>
  <si>
    <t>320,000 - 350,000</t>
  </si>
  <si>
    <t>285,000 - 350,000</t>
  </si>
  <si>
    <t>Delta Heights</t>
  </si>
  <si>
    <t>330,000 - 370,000</t>
  </si>
  <si>
    <t>Hings Apartment</t>
  </si>
  <si>
    <t>Maang Apartment</t>
  </si>
  <si>
    <t>310,000 - 346,000</t>
  </si>
  <si>
    <t>Rainfield Court</t>
  </si>
  <si>
    <t>400,000 - 405,000</t>
  </si>
  <si>
    <t>Ramin Court</t>
  </si>
  <si>
    <t>270,000 - 285,000</t>
  </si>
  <si>
    <t>216,000 - 229,000</t>
  </si>
  <si>
    <t>Selesa Court</t>
  </si>
  <si>
    <t>210,000 - 250,000</t>
  </si>
  <si>
    <t>218,000 - 230,000</t>
  </si>
  <si>
    <t>Taman Lembah Shantung</t>
  </si>
  <si>
    <t>260,000 - 290,000</t>
  </si>
  <si>
    <t>295,000 - 330,000</t>
  </si>
  <si>
    <t>Taman Penampang Phase 2J</t>
  </si>
  <si>
    <t>Taman Penampang Phase 2U</t>
  </si>
  <si>
    <t>350,000 - 368,000</t>
  </si>
  <si>
    <t>208,000 - 248,000</t>
  </si>
  <si>
    <t>230,000 - 245,000</t>
  </si>
  <si>
    <t>222,000 - 290,000</t>
  </si>
  <si>
    <t>210,000 -230,000</t>
  </si>
  <si>
    <t>Bukit Vor Garden Court (Taman Bukit Vor)</t>
  </si>
  <si>
    <t>295,000 - 335,000</t>
  </si>
  <si>
    <t>Maju Jaya Apartment, Putatan</t>
  </si>
  <si>
    <t>250,000 - 266,000</t>
  </si>
  <si>
    <t>255,000 - 330,000</t>
  </si>
  <si>
    <t>297,000 - 330,000</t>
  </si>
  <si>
    <t>185,000 - 220,000</t>
  </si>
  <si>
    <t>210,000 - 230,000</t>
  </si>
  <si>
    <t>D'Gayang Heights Apartment</t>
  </si>
  <si>
    <t>190,000 - 220,000</t>
  </si>
  <si>
    <t>210,000 - 220,000</t>
  </si>
  <si>
    <t>270,000 - 308,000</t>
  </si>
  <si>
    <t>450,000 - 500,000</t>
  </si>
  <si>
    <t>600,000 - 608,000</t>
  </si>
  <si>
    <t>600,000 - 690,000</t>
  </si>
  <si>
    <t>Colonnade Condominium</t>
  </si>
  <si>
    <t>530,000 - 600,000</t>
  </si>
  <si>
    <t>475,000 - 565,000</t>
  </si>
  <si>
    <t>Elemen Utara Condominium</t>
  </si>
  <si>
    <t>553,000 - 570,000</t>
  </si>
  <si>
    <t>Forest Hill Residence</t>
  </si>
  <si>
    <t>469,000 - 490,000</t>
  </si>
  <si>
    <t>460,000 - 504,000</t>
  </si>
  <si>
    <t>Grace Garden</t>
  </si>
  <si>
    <t>Grace Ville</t>
  </si>
  <si>
    <t>Harrington Suites</t>
  </si>
  <si>
    <t>1,900,000 - 2,300,000</t>
  </si>
  <si>
    <t>Jesselton Condominium</t>
  </si>
  <si>
    <t>Jesselton Residences</t>
  </si>
  <si>
    <t>Jesselton Twin Towers</t>
  </si>
  <si>
    <t>600,000 - 636,480</t>
  </si>
  <si>
    <t>Jesselton View</t>
  </si>
  <si>
    <t>662,000 - 726,000</t>
  </si>
  <si>
    <t>Khidmat Kondominium</t>
  </si>
  <si>
    <t>Kingfisher Inanam Condominium</t>
  </si>
  <si>
    <t>420,000 - 550,000</t>
  </si>
  <si>
    <t>KK Times Square Phase 2F</t>
  </si>
  <si>
    <t>Masionet Radiant</t>
  </si>
  <si>
    <t>580,000 - 630,000</t>
  </si>
  <si>
    <t>328,000 - 330,000</t>
  </si>
  <si>
    <t>One Jesselton Condominium</t>
  </si>
  <si>
    <t>Pearl Tower Condo</t>
  </si>
  <si>
    <t>297,500 - 310,000</t>
  </si>
  <si>
    <t>340,000 - 410,000</t>
  </si>
  <si>
    <t>360,000 - 450,000</t>
  </si>
  <si>
    <t>390,000 - 460,000</t>
  </si>
  <si>
    <t>Radiant Tower B</t>
  </si>
  <si>
    <t>Residensi Fantasi Likas</t>
  </si>
  <si>
    <t>Seri Borneo Kondominium</t>
  </si>
  <si>
    <t>Taman Puncak Luyang</t>
  </si>
  <si>
    <t>410,000 - 450,000</t>
  </si>
  <si>
    <t>The Peak Suites</t>
  </si>
  <si>
    <t>Puncak Gloxinia Kinarut Selatan</t>
  </si>
  <si>
    <t>380,000 - 410,000</t>
  </si>
  <si>
    <t>Eden Height</t>
  </si>
  <si>
    <t>362,000 - 400,000</t>
  </si>
  <si>
    <t>Jing Yuen Condominium</t>
  </si>
  <si>
    <t>450,000 - 550,000</t>
  </si>
  <si>
    <t>R55</t>
  </si>
  <si>
    <t>Surian Residences</t>
  </si>
  <si>
    <t>540,000 - 570,000</t>
  </si>
  <si>
    <t>Taman Lido Avenue</t>
  </si>
  <si>
    <t>831,000 - 880,000</t>
  </si>
  <si>
    <t>455,000 - 475,000</t>
  </si>
  <si>
    <t>435,000 - 550,000</t>
  </si>
  <si>
    <t>The Light Residence</t>
  </si>
  <si>
    <t>560,000 - 620,000</t>
  </si>
  <si>
    <t>520,000 - 660,000</t>
  </si>
  <si>
    <t>400,000 - 420,000</t>
  </si>
  <si>
    <t>Kingfisher Putatan Condominium</t>
  </si>
  <si>
    <t>Kunak</t>
  </si>
  <si>
    <t>Taman Cenderawasih</t>
  </si>
  <si>
    <t>221,000 - 235,000</t>
  </si>
  <si>
    <t>Lahad Datu</t>
  </si>
  <si>
    <t>Taman Khazanah Indah</t>
  </si>
  <si>
    <t>170,000 - 250,000</t>
  </si>
  <si>
    <t>230,000 - 260,000</t>
  </si>
  <si>
    <t>Semporna</t>
  </si>
  <si>
    <t>Taman Haji Hassan</t>
  </si>
  <si>
    <t>260,000 - 265,000</t>
  </si>
  <si>
    <t>Tawau</t>
  </si>
  <si>
    <t>Bandar Sri Indah Fasa 5A</t>
  </si>
  <si>
    <t>260,000 - 325,000</t>
  </si>
  <si>
    <t>Taman Amanah</t>
  </si>
  <si>
    <t>Taman Apas Permai</t>
  </si>
  <si>
    <t>150,000 - 220,000</t>
  </si>
  <si>
    <t>159,000 - 175,000</t>
  </si>
  <si>
    <t>Taman Bayan</t>
  </si>
  <si>
    <t>Taman Hill Top</t>
  </si>
  <si>
    <t>Taman King Fook</t>
  </si>
  <si>
    <t>480,000 - 550,000</t>
  </si>
  <si>
    <t>Taman Megah Jaya</t>
  </si>
  <si>
    <t>320,000 - 400,000</t>
  </si>
  <si>
    <t>340,000 - 398,000</t>
  </si>
  <si>
    <t>Taman Perwira</t>
  </si>
  <si>
    <t>Taman PRIMA Ranggu</t>
  </si>
  <si>
    <t>Taman Ria 1 &amp; 2</t>
  </si>
  <si>
    <t>Taman Ria 3</t>
  </si>
  <si>
    <t>180,000 - 280,000</t>
  </si>
  <si>
    <t>Taman Ria Height</t>
  </si>
  <si>
    <t>350,000 - 390,000</t>
  </si>
  <si>
    <t>Taman Sawit</t>
  </si>
  <si>
    <t>Taman Tawau Lama</t>
  </si>
  <si>
    <t>Taman Uni Villa</t>
  </si>
  <si>
    <t>Taman Medan Indani</t>
  </si>
  <si>
    <t>Taman Pertama Satu</t>
  </si>
  <si>
    <t>180,000 - 220,000</t>
  </si>
  <si>
    <t>Taman Bukit Bintang</t>
  </si>
  <si>
    <t>Taman Pasadena</t>
  </si>
  <si>
    <t>205,000 - 230,000</t>
  </si>
  <si>
    <t>Taman Semarak</t>
  </si>
  <si>
    <t>Taman Victoria</t>
  </si>
  <si>
    <t>230,000 - 280,000</t>
  </si>
  <si>
    <t>Taman Aman 1</t>
  </si>
  <si>
    <t>Taman Aman 3</t>
  </si>
  <si>
    <t>370,000 - 400,000</t>
  </si>
  <si>
    <t>Taman Eastern</t>
  </si>
  <si>
    <t>Taman Fajar Centre</t>
  </si>
  <si>
    <t>380,000 - 505,000</t>
  </si>
  <si>
    <t>Taman Gabungan</t>
  </si>
  <si>
    <t>Taman Kafoh</t>
  </si>
  <si>
    <t>Taman Palm Height Fasa 1</t>
  </si>
  <si>
    <t>350,000 - 420,000</t>
  </si>
  <si>
    <t>Taman Palm Height Fasa 2</t>
  </si>
  <si>
    <t>450,000 - 520,000</t>
  </si>
  <si>
    <t>Taman Palm Height Fasa 3</t>
  </si>
  <si>
    <t>450,000 - 580,000</t>
  </si>
  <si>
    <t>350,000 - 460,000</t>
  </si>
  <si>
    <t>Taman Miramas</t>
  </si>
  <si>
    <t>Taman Semporna Centre</t>
  </si>
  <si>
    <t>350,000 - 400,000</t>
  </si>
  <si>
    <t>Bandar Sri Indah Fasa 3</t>
  </si>
  <si>
    <t>Bandar Sri Indah Fasa 5B</t>
  </si>
  <si>
    <t>Bandar Sri Indah Fasa 5D</t>
  </si>
  <si>
    <t>Bandar Sri Indah Fasa 5E</t>
  </si>
  <si>
    <t>Bandar Sri Indah Fasa 5F</t>
  </si>
  <si>
    <t>Bandar Sri Indah Fasa 5H</t>
  </si>
  <si>
    <t>Taman Cynthia</t>
  </si>
  <si>
    <t>Taman Da Hua 2</t>
  </si>
  <si>
    <t>Taman Da Hua 3</t>
  </si>
  <si>
    <t>420,000 - 450,000</t>
  </si>
  <si>
    <t>440,000 - 480,000</t>
  </si>
  <si>
    <t>Taman Daya Usaha</t>
  </si>
  <si>
    <t>Taman Good View</t>
  </si>
  <si>
    <t>Taman Hot Spring Jaya</t>
  </si>
  <si>
    <t>250,000 - 350,000</t>
  </si>
  <si>
    <t>Taman Melur</t>
  </si>
  <si>
    <t>Taman Meteor</t>
  </si>
  <si>
    <t>Taman Milenium</t>
  </si>
  <si>
    <t>339,000 - 400,000</t>
  </si>
  <si>
    <t>Taman Pinery Height</t>
  </si>
  <si>
    <t>Taman Ranggu Saujana</t>
  </si>
  <si>
    <t>Taman Ria 6</t>
  </si>
  <si>
    <t>Taman Ria 9</t>
  </si>
  <si>
    <t>Taman Semarak Megah</t>
  </si>
  <si>
    <t>350,000 - 370,000</t>
  </si>
  <si>
    <t>Taman Seri Indah</t>
  </si>
  <si>
    <t>TWO AND A HALF STOREY TERRACE</t>
  </si>
  <si>
    <t>Bandar Sri Indah Fasa 5G</t>
  </si>
  <si>
    <t>Taman Aman Jaya</t>
  </si>
  <si>
    <t>Taman Gembira</t>
  </si>
  <si>
    <t>Taman Happy</t>
  </si>
  <si>
    <t>Taman Mutiara</t>
  </si>
  <si>
    <t>550,000 - 630,000</t>
  </si>
  <si>
    <t>Taman Palm Height Fasa 4</t>
  </si>
  <si>
    <t>Taman Public Villa</t>
  </si>
  <si>
    <t>Taman Permata 66</t>
  </si>
  <si>
    <t xml:space="preserve">Taman Sri Perdana </t>
  </si>
  <si>
    <t>580,000 - 620,000</t>
  </si>
  <si>
    <t>608,000 - 700,000</t>
  </si>
  <si>
    <t>Bandar Sri Indah Fasa 1</t>
  </si>
  <si>
    <t>580,000 - 650,000</t>
  </si>
  <si>
    <t>Taman Berkeley</t>
  </si>
  <si>
    <t>Taman Bunga Tulip</t>
  </si>
  <si>
    <t>Taman Da Hua 1</t>
  </si>
  <si>
    <t>Taman Da Hua 6</t>
  </si>
  <si>
    <t>Taman Emas</t>
  </si>
  <si>
    <t>Taman Joying</t>
  </si>
  <si>
    <t>Taman Muhibbah Indah</t>
  </si>
  <si>
    <t>Taman Pickyard</t>
  </si>
  <si>
    <t>Taman Rose</t>
  </si>
  <si>
    <t>438,000 - 480,000</t>
  </si>
  <si>
    <t>750,000 - 1,000,000</t>
  </si>
  <si>
    <t>Taman Thien Vun</t>
  </si>
  <si>
    <t>Taman Kinabutan Ria</t>
  </si>
  <si>
    <t>168,000 - 250,000</t>
  </si>
  <si>
    <t>Kuhara Court Condominium</t>
  </si>
  <si>
    <t>300,000 - 340,000</t>
  </si>
  <si>
    <t>South Ville Appartment</t>
  </si>
  <si>
    <t>220,000 - 265,430</t>
  </si>
  <si>
    <t>Palm Garden</t>
  </si>
  <si>
    <t>330,000 - 420,000</t>
  </si>
  <si>
    <t>Jalan Segama</t>
  </si>
  <si>
    <t>97 - 105</t>
  </si>
  <si>
    <t>Jalan Tanjung Kapor</t>
  </si>
  <si>
    <t>Kg Damai</t>
  </si>
  <si>
    <t>121 - 131</t>
  </si>
  <si>
    <t>Kg Sungai Gajah</t>
  </si>
  <si>
    <t>Jalan Kau Sing</t>
  </si>
  <si>
    <t>72 - 82</t>
  </si>
  <si>
    <t>84 - 86</t>
  </si>
  <si>
    <t>Batu 5.5, Off Jalan Sin On Tiku</t>
  </si>
  <si>
    <t>59 - 64</t>
  </si>
  <si>
    <t>54 - 72</t>
  </si>
  <si>
    <t>Taman Poh San</t>
  </si>
  <si>
    <t>630 - 700</t>
  </si>
  <si>
    <t>750 - 1,000</t>
  </si>
  <si>
    <t>Taman Alamanda</t>
  </si>
  <si>
    <t>Taman Capital</t>
  </si>
  <si>
    <t>Taman Desa Ranggu</t>
  </si>
  <si>
    <t>700 - 1,200</t>
  </si>
  <si>
    <t>Taman Hilltop</t>
  </si>
  <si>
    <t>Taman Kuhara Jaya</t>
  </si>
  <si>
    <t>Taman Milan</t>
  </si>
  <si>
    <t>Taman New Asia</t>
  </si>
  <si>
    <t>Taman Residensi Ranggu</t>
  </si>
  <si>
    <t>Taman Ria 11</t>
  </si>
  <si>
    <t>Taman Ria Heights</t>
  </si>
  <si>
    <t>Taman Sejati</t>
  </si>
  <si>
    <t>Taman Tai Warn</t>
  </si>
  <si>
    <t>Taman Tawau</t>
  </si>
  <si>
    <t>Taman Sri Idaman</t>
  </si>
  <si>
    <t>Taman Warisan</t>
  </si>
  <si>
    <t>Taman Aman 2</t>
  </si>
  <si>
    <t>Taman CL</t>
  </si>
  <si>
    <t>Taman Palm Heights</t>
  </si>
  <si>
    <t>1300 - 1,650</t>
  </si>
  <si>
    <t>Taman Mewah</t>
  </si>
  <si>
    <t>Taman Setia</t>
  </si>
  <si>
    <t>Taman Alizan</t>
  </si>
  <si>
    <t>Taman Cahaya</t>
  </si>
  <si>
    <t>Taman Sempaul</t>
  </si>
  <si>
    <t>Taman Sutera</t>
  </si>
  <si>
    <t>800 - 970</t>
  </si>
  <si>
    <t>850 - 990</t>
  </si>
  <si>
    <t>Bandar Sri Indah Fasa 5C</t>
  </si>
  <si>
    <t>Bandar Sri Indah Fasa 5I</t>
  </si>
  <si>
    <t>Bandar Utama The Weld</t>
  </si>
  <si>
    <t>Taman Air Panas</t>
  </si>
  <si>
    <t>Taman Ambar</t>
  </si>
  <si>
    <t>Taman BDC</t>
  </si>
  <si>
    <t>Taman Berjaya</t>
  </si>
  <si>
    <t>Taman Da Hua 4</t>
  </si>
  <si>
    <t>Taman Da Hua 5</t>
  </si>
  <si>
    <t>Taman Daya Maju</t>
  </si>
  <si>
    <t>Taman Fortuna</t>
  </si>
  <si>
    <t>Taman Good Hope</t>
  </si>
  <si>
    <t>Taman Jaya Makmur</t>
  </si>
  <si>
    <t>Taman Kuhara Indah</t>
  </si>
  <si>
    <t>Taman Lavendar</t>
  </si>
  <si>
    <t>Taman LCN</t>
  </si>
  <si>
    <t>Taman Mawar</t>
  </si>
  <si>
    <t>Taman Ming</t>
  </si>
  <si>
    <t>Taman Ria Heights 1B</t>
  </si>
  <si>
    <t>Taman Shangrila</t>
  </si>
  <si>
    <t>Taman Wira</t>
  </si>
  <si>
    <t>1,200 - 1500</t>
  </si>
  <si>
    <t>Taman Seri Permata 66</t>
  </si>
  <si>
    <t>Taman Anugerah Cemerlang</t>
  </si>
  <si>
    <t>Taman Citra</t>
  </si>
  <si>
    <t>Taman Intan</t>
  </si>
  <si>
    <t>Taman Pick Yard</t>
  </si>
  <si>
    <t>Taman Hap Heng</t>
  </si>
  <si>
    <t>.</t>
  </si>
  <si>
    <t>Bandar Sri Indah Fasa 2C</t>
  </si>
  <si>
    <t>Taman Jambu</t>
  </si>
  <si>
    <t>Taman Kafar</t>
  </si>
  <si>
    <t>Taman Mas A &amp; B</t>
  </si>
  <si>
    <t>Flat Hijau / Oriental Building</t>
  </si>
  <si>
    <t>680 - 700</t>
  </si>
  <si>
    <t>500 - 550</t>
  </si>
  <si>
    <t>1,700 - 2,000</t>
  </si>
  <si>
    <t xml:space="preserve">Apartment Villa Sri Indah </t>
  </si>
  <si>
    <t>Taman Anugerah (Grace Court)</t>
  </si>
  <si>
    <t>Kuhara Court</t>
  </si>
  <si>
    <t>1,300 - 1,750</t>
  </si>
  <si>
    <t>Perdana Square</t>
  </si>
  <si>
    <t>D'Perdana Square</t>
  </si>
  <si>
    <t>750,000 - 830,000</t>
  </si>
  <si>
    <t>760,000 - 830,000</t>
  </si>
  <si>
    <t>I-Peak</t>
  </si>
  <si>
    <t>750,000 - 898,000</t>
  </si>
  <si>
    <t>Taman Sri Perdana Fasa 3</t>
  </si>
  <si>
    <t>538,000 - 600,000</t>
  </si>
  <si>
    <t>540,000 - 580,000</t>
  </si>
  <si>
    <t>Taman Tabanac</t>
  </si>
  <si>
    <t>850,000 - 950,000</t>
  </si>
  <si>
    <t>Bandar Sri Indah Fasa 2</t>
  </si>
  <si>
    <t>Bandar Lahad Datu</t>
  </si>
  <si>
    <t>Bandar Wilayah Jasa</t>
  </si>
  <si>
    <t>800,000 - 900,000</t>
  </si>
  <si>
    <t>800,000 - 870,000</t>
  </si>
  <si>
    <t>Semporna Seafront Resort</t>
  </si>
  <si>
    <t>Kubota Sentral</t>
  </si>
  <si>
    <t>Taman Gaya</t>
  </si>
  <si>
    <t>Pusat Komersial Gaya</t>
  </si>
  <si>
    <t>Fajar Kompleks</t>
  </si>
  <si>
    <t>Boheyan Plaza</t>
  </si>
  <si>
    <t>Kunak New Town Ship</t>
  </si>
  <si>
    <t>Kunak Plaza</t>
  </si>
  <si>
    <t>Maganting Plaza</t>
  </si>
  <si>
    <t>Pekan Kunak</t>
  </si>
  <si>
    <t>Airport Plaza</t>
  </si>
  <si>
    <t>2,600 - 3,000</t>
  </si>
  <si>
    <t>Bandar Sri Perdana Fasa 3</t>
  </si>
  <si>
    <t>2,200 - 4,000</t>
  </si>
  <si>
    <t>2,200 - 3,000</t>
  </si>
  <si>
    <t>Darvel Bay Financial Centre</t>
  </si>
  <si>
    <t>3,200 - 4,500</t>
  </si>
  <si>
    <t>Fajar Centre</t>
  </si>
  <si>
    <t>3,000 - 5,300</t>
  </si>
  <si>
    <t>First Palm City Centre</t>
  </si>
  <si>
    <t>Harbour Town</t>
  </si>
  <si>
    <t>I - Peak</t>
  </si>
  <si>
    <t>Lahad Datu Square</t>
  </si>
  <si>
    <t>Sedco Shop House</t>
  </si>
  <si>
    <t>3,000 - 3,800</t>
  </si>
  <si>
    <t>Singa Point</t>
  </si>
  <si>
    <t>2,500 - 3,500</t>
  </si>
  <si>
    <t>North Road Plaza</t>
  </si>
  <si>
    <t>Portcity @ POIC F1</t>
  </si>
  <si>
    <t>Taman Palam Height Fasa 5</t>
  </si>
  <si>
    <t>3,500 - 5,000</t>
  </si>
  <si>
    <t>Bandar Baru Bubul</t>
  </si>
  <si>
    <t>Bandar Baru Semporna</t>
  </si>
  <si>
    <t>Bandar Kapalai</t>
  </si>
  <si>
    <t>5,000 - 6,500</t>
  </si>
  <si>
    <t>4,500 - 6,500</t>
  </si>
  <si>
    <t>Bandar Mutiara</t>
  </si>
  <si>
    <t>4,000 - 5,500</t>
  </si>
  <si>
    <t>Desa Seri Tong Talun</t>
  </si>
  <si>
    <t>Semporna New Town Ship</t>
  </si>
  <si>
    <t>4,000 - 4,300</t>
  </si>
  <si>
    <t>Semporna Sea Front Resort</t>
  </si>
  <si>
    <t>5,000 - 6,900</t>
  </si>
  <si>
    <t>Semporna Seafront Township Resort</t>
  </si>
  <si>
    <t>3,300 - 5,000</t>
  </si>
  <si>
    <t>3,300 - 5,500</t>
  </si>
  <si>
    <t>Semporna Square</t>
  </si>
  <si>
    <t>3,500 - 5,300</t>
  </si>
  <si>
    <t>Bandar Hot Spring</t>
  </si>
  <si>
    <t>1,800 - 2,400</t>
  </si>
  <si>
    <t>Bandar Sabindo</t>
  </si>
  <si>
    <t>1,300 - 2,400</t>
  </si>
  <si>
    <t>3,000 - 4,200</t>
  </si>
  <si>
    <t>1,100 - 1400</t>
  </si>
  <si>
    <t>Bandar Sri Indah Fasa 4</t>
  </si>
  <si>
    <t>Bandaran Baru</t>
  </si>
  <si>
    <t>3,000 - 3,200</t>
  </si>
  <si>
    <t>Fajar Complex</t>
  </si>
  <si>
    <t>7,000 - 8,400</t>
  </si>
  <si>
    <t>Garden City</t>
  </si>
  <si>
    <t>Kompleks Sungai Tajong</t>
  </si>
  <si>
    <t>3,200 - 5,000</t>
  </si>
  <si>
    <t>Kubota Square</t>
  </si>
  <si>
    <t>3,000 - 3700</t>
  </si>
  <si>
    <t>4,100 - 4,400</t>
  </si>
  <si>
    <t>Kuhara Point</t>
  </si>
  <si>
    <t>Muhibbah Square</t>
  </si>
  <si>
    <t>1,900 - 2,650</t>
  </si>
  <si>
    <t>Pekan Kinabutan</t>
  </si>
  <si>
    <t>PerdanaJaya Commercial Centre</t>
  </si>
  <si>
    <t>2,800 - 3,900</t>
  </si>
  <si>
    <t>Pertama Commercial Complex</t>
  </si>
  <si>
    <t>3,500 - 4,500</t>
  </si>
  <si>
    <t>Pusat Komersial Ba Zhong</t>
  </si>
  <si>
    <t>2,000 - 2,900</t>
  </si>
  <si>
    <t>Pusat Komersial BDC</t>
  </si>
  <si>
    <t>3,200 - 3,500</t>
  </si>
  <si>
    <t>Pusat Komersial Bintang Kubota</t>
  </si>
  <si>
    <t>2,950 - 3,900</t>
  </si>
  <si>
    <t>Pusat Komersial Taipan</t>
  </si>
  <si>
    <t>Pusat Komersial Unijaya</t>
  </si>
  <si>
    <t>2,600 - 3,500</t>
  </si>
  <si>
    <t>Sabindo Plaza</t>
  </si>
  <si>
    <t>1,650 - 2,200</t>
  </si>
  <si>
    <t>Sabindo Square</t>
  </si>
  <si>
    <t>3,200 - 4,200</t>
  </si>
  <si>
    <t>T2 @ Apas</t>
  </si>
  <si>
    <t>4,950 - 6,800</t>
  </si>
  <si>
    <t>Tacoln Commercial Centre</t>
  </si>
  <si>
    <t>Taman Chuan Ann</t>
  </si>
  <si>
    <t>Taman Dataran Saujana</t>
  </si>
  <si>
    <t>Taman Guan Soon</t>
  </si>
  <si>
    <t>Taman Luxurious</t>
  </si>
  <si>
    <t>Taman Megah Jaya 9</t>
  </si>
  <si>
    <t>2,300 - 2,700</t>
  </si>
  <si>
    <t>4,500 - 5,500</t>
  </si>
  <si>
    <t>Utara Business Hub</t>
  </si>
  <si>
    <t>3,300 - 4,200</t>
  </si>
  <si>
    <t>Wisma Pelabuhan</t>
  </si>
  <si>
    <t>15 - 40</t>
  </si>
  <si>
    <t>18.20 - 23.98</t>
  </si>
  <si>
    <t>23 - 38</t>
  </si>
  <si>
    <t>21.45 - 21.55</t>
  </si>
  <si>
    <t>Sapang</t>
  </si>
  <si>
    <t>800 - 1,500</t>
  </si>
  <si>
    <t>850 - 1,300</t>
  </si>
  <si>
    <t>Taman Palm Height</t>
  </si>
  <si>
    <t>Semporna Seafront New Township</t>
  </si>
  <si>
    <t>1,000 - 1,450</t>
  </si>
  <si>
    <t>500 - 880</t>
  </si>
  <si>
    <t>CTV Junction</t>
  </si>
  <si>
    <t>Damai Plaza</t>
  </si>
  <si>
    <t>1,200 - 1,350</t>
  </si>
  <si>
    <t>1,100 - 1,600</t>
  </si>
  <si>
    <t>1,100 - 1,650</t>
  </si>
  <si>
    <t>Kuhara Comm Cent</t>
  </si>
  <si>
    <t>Pavillion Commercial Centre</t>
  </si>
  <si>
    <t>Perdana Jaya Commercial Centre</t>
  </si>
  <si>
    <t>Pusat Komersial BDC @ 1 Arena</t>
  </si>
  <si>
    <t>Pusat Komersil Taipan</t>
  </si>
  <si>
    <t>1,350 - 1,920</t>
  </si>
  <si>
    <t>Bandar Sri Indah Light Industrial Park</t>
  </si>
  <si>
    <t>Megah Industrial Park</t>
  </si>
  <si>
    <t>Mostyn</t>
  </si>
  <si>
    <t>Tingkayu</t>
  </si>
  <si>
    <t>Kalabakan</t>
  </si>
  <si>
    <t>Jalan Kalabakan - Brantian</t>
  </si>
  <si>
    <t>Batu 9 Off Jalan Silam</t>
  </si>
  <si>
    <t>Bikang</t>
  </si>
  <si>
    <t>Jalan Dam</t>
  </si>
  <si>
    <t>72,300 - 86,500</t>
  </si>
  <si>
    <t>75,600 - 86,400</t>
  </si>
  <si>
    <t>Jalan Segama Lama</t>
  </si>
  <si>
    <t>Jalan Tengah Nipah</t>
  </si>
  <si>
    <t>KM 25 Jalan Lahad Datu - Sandakan</t>
  </si>
  <si>
    <t>Sabahan</t>
  </si>
  <si>
    <t>Batu 9 Jalan Silam</t>
  </si>
  <si>
    <t>Batu 24 Jalan Semporna - Tawau</t>
  </si>
  <si>
    <t>Off Batu 13 Jalan Apas</t>
  </si>
  <si>
    <t>Bergosong, Pulau Sebatik</t>
  </si>
  <si>
    <t>Sungai Burung Mas-Mas</t>
  </si>
  <si>
    <t>Jeroco</t>
  </si>
  <si>
    <t>Pegagau</t>
  </si>
  <si>
    <t>KM 6 off Jalan Bubul</t>
  </si>
  <si>
    <t>Jalan Air Panas</t>
  </si>
  <si>
    <t>Jalan Bunga Raya</t>
  </si>
  <si>
    <t>Off Batu 5 Jalan Apas</t>
  </si>
  <si>
    <t>Jalan Seri Melor</t>
  </si>
  <si>
    <t>Batu 2.5 Jalan Dam</t>
  </si>
  <si>
    <t xml:space="preserve">Second </t>
  </si>
  <si>
    <t>Off Jalan Sungai Tajong</t>
  </si>
  <si>
    <t>Off Jalan Timur</t>
  </si>
  <si>
    <t>Sandakan</t>
  </si>
  <si>
    <t>Taman Bunga Matahari</t>
  </si>
  <si>
    <t>300,000 - 335,000</t>
  </si>
  <si>
    <t>290,000 - 340,000</t>
  </si>
  <si>
    <t>Taman Sri Labuk</t>
  </si>
  <si>
    <t>208,000 - 250,000</t>
  </si>
  <si>
    <t>Taman Tab Fai Yen</t>
  </si>
  <si>
    <t xml:space="preserve">ND </t>
  </si>
  <si>
    <t>Taman Tinosan</t>
  </si>
  <si>
    <t>310,000 - 360,000</t>
  </si>
  <si>
    <t>Taman Airport</t>
  </si>
  <si>
    <t>380,000 - 400,000</t>
  </si>
  <si>
    <t>368,000 - 400,000</t>
  </si>
  <si>
    <t>Taman Astana Height Phase 5B</t>
  </si>
  <si>
    <t>450,000 - 475,000</t>
  </si>
  <si>
    <t>365,000 - 400,000</t>
  </si>
  <si>
    <t>Taman Damai</t>
  </si>
  <si>
    <t xml:space="preserve">NA </t>
  </si>
  <si>
    <t>Taman Evergreen</t>
  </si>
  <si>
    <t>Taman Fajar Perdana</t>
  </si>
  <si>
    <t>Taman Grandview</t>
  </si>
  <si>
    <t>Taman Indah Jaya</t>
  </si>
  <si>
    <t>300,000 - 380,000</t>
  </si>
  <si>
    <t>Taman Nasalim Phase 7D &amp; 7E</t>
  </si>
  <si>
    <t>460,000 - 470,000</t>
  </si>
  <si>
    <t>Taman Pertama</t>
  </si>
  <si>
    <t>400,000 - 450,000</t>
  </si>
  <si>
    <t>Taman Sentosa</t>
  </si>
  <si>
    <t>Taman Sri Rimba</t>
  </si>
  <si>
    <t>320,000 - 370,000</t>
  </si>
  <si>
    <t>270,000 - 380,000</t>
  </si>
  <si>
    <t>Utama Park Villa</t>
  </si>
  <si>
    <t>Taman Spring Field</t>
  </si>
  <si>
    <t>470,000 - 490,000</t>
  </si>
  <si>
    <t>Taman Chrysanthemum</t>
  </si>
  <si>
    <t>470,000 - 550,000</t>
  </si>
  <si>
    <t>500,000 - 620,000</t>
  </si>
  <si>
    <t>650,000 - 700,000</t>
  </si>
  <si>
    <t>Taman Tshung Ngen</t>
  </si>
  <si>
    <r>
      <t xml:space="preserve">600,000 - </t>
    </r>
    <r>
      <rPr>
        <sz val="11"/>
        <color rgb="FF002060"/>
        <rFont val="Arial"/>
        <family val="2"/>
      </rPr>
      <t>670,000</t>
    </r>
  </si>
  <si>
    <t>Taman Tyng</t>
  </si>
  <si>
    <t>730,000 - 880,000</t>
  </si>
  <si>
    <t>820,000 - 900,000</t>
  </si>
  <si>
    <t>Utama Park Residence Phase 1B</t>
  </si>
  <si>
    <t>1,000,000 - 1,060,000</t>
  </si>
  <si>
    <t>Flat Batu 1.5 Jln Utara</t>
  </si>
  <si>
    <t>50,000 - 60,000</t>
  </si>
  <si>
    <t>Taman Kam Jai Yen</t>
  </si>
  <si>
    <t>58,000 - 60,000</t>
  </si>
  <si>
    <t>55,000 - 62,000</t>
  </si>
  <si>
    <t>Taman Mawar Apartment</t>
  </si>
  <si>
    <t>86,000 - 127,000</t>
  </si>
  <si>
    <t>Anggerik Court</t>
  </si>
  <si>
    <t>198,000 - 240,000</t>
  </si>
  <si>
    <t>185,000 - 270,000</t>
  </si>
  <si>
    <t>Indah Jaya Apartment</t>
  </si>
  <si>
    <t>110,000 - 170,000</t>
  </si>
  <si>
    <t>110,000 - 160,000</t>
  </si>
  <si>
    <t>Indah Jaya Court</t>
  </si>
  <si>
    <t>200,000 - 240,000</t>
  </si>
  <si>
    <t>Permai Villa Jaya</t>
  </si>
  <si>
    <t>195,000 - 260,000</t>
  </si>
  <si>
    <t>190,000 - 270,000</t>
  </si>
  <si>
    <t>Sejati Ujana Apartment</t>
  </si>
  <si>
    <t>170,000 - 230,000</t>
  </si>
  <si>
    <t>Sentosa Apartment</t>
  </si>
  <si>
    <t>177,000 - 210,000</t>
  </si>
  <si>
    <t>180,000 - 205,000</t>
  </si>
  <si>
    <t>Taman Mawar Phase 7</t>
  </si>
  <si>
    <t>180,000 - 250,000</t>
  </si>
  <si>
    <t>110,000 - 138,000</t>
  </si>
  <si>
    <t>Taman Suria Apartment Phase 2</t>
  </si>
  <si>
    <t>348,000 - 380,000</t>
  </si>
  <si>
    <t>Taman Vista Phase 1</t>
  </si>
  <si>
    <t>215,000 - 290,000</t>
  </si>
  <si>
    <t>Taman Wijaya</t>
  </si>
  <si>
    <t>198,000 - 200,000</t>
  </si>
  <si>
    <t>Utama Court</t>
  </si>
  <si>
    <t>280,000 - 360,000</t>
  </si>
  <si>
    <t>295,000 - 350,000</t>
  </si>
  <si>
    <t>Sri Indah Kondominium</t>
  </si>
  <si>
    <t>435,000 - 470,000</t>
  </si>
  <si>
    <t>400,000 - 460,000</t>
  </si>
  <si>
    <t>Sri Utama Kondominium</t>
  </si>
  <si>
    <t>350,000 - 430,000</t>
  </si>
  <si>
    <t>360,000 - 440,000</t>
  </si>
  <si>
    <t>Utama South Condominium</t>
  </si>
  <si>
    <t>350,000 - 375,000</t>
  </si>
  <si>
    <t>Taman Jati</t>
  </si>
  <si>
    <t>700 - 870</t>
  </si>
  <si>
    <t>Kingfisher Condominium</t>
  </si>
  <si>
    <t>1,280 - 1,500</t>
  </si>
  <si>
    <t>Sri Utama Condominium</t>
  </si>
  <si>
    <t>Bandar Perdana</t>
  </si>
  <si>
    <t>Bandar Sibuga Jaya</t>
  </si>
  <si>
    <t>Utama Place</t>
  </si>
  <si>
    <t>900,000 - 1,020,000</t>
  </si>
  <si>
    <t>480,000 - 485,000</t>
  </si>
  <si>
    <t>Bandar Indah</t>
  </si>
  <si>
    <t>1,800 - 3,200</t>
  </si>
  <si>
    <t>Bandar Kim Fung</t>
  </si>
  <si>
    <t>Bandar Labuk Jaya</t>
  </si>
  <si>
    <t>Bandar Letat Jaya</t>
  </si>
  <si>
    <t>1,300 - 2,200</t>
  </si>
  <si>
    <t>Mawar Commercial Centre</t>
  </si>
  <si>
    <t>Prima Square</t>
  </si>
  <si>
    <t>2,100 - 2,700</t>
  </si>
  <si>
    <t>Sejati Walk</t>
  </si>
  <si>
    <t xml:space="preserve">1,100 - 1,700 </t>
  </si>
  <si>
    <t>1,700 - 1,900</t>
  </si>
  <si>
    <t>1,900 - 2,100</t>
  </si>
  <si>
    <t>Lapangan Terbang Sandakan</t>
  </si>
  <si>
    <t>Sabah Building</t>
  </si>
  <si>
    <t>Wisma Persekutuan</t>
  </si>
  <si>
    <t>800 - 1,600</t>
  </si>
  <si>
    <t xml:space="preserve">Bandar Letat Jaya </t>
  </si>
  <si>
    <t>Bandar Maju</t>
  </si>
  <si>
    <t>950 - 1,700</t>
  </si>
  <si>
    <t>Bandar Melrose</t>
  </si>
  <si>
    <t>One Avenue Fasa 8</t>
  </si>
  <si>
    <t>Sibuga Jaya Commercial Centre</t>
  </si>
  <si>
    <t>220,000 - 320,000</t>
  </si>
  <si>
    <t>BDC Light Industri</t>
  </si>
  <si>
    <t>950,000 - 1,000,000</t>
  </si>
  <si>
    <t>Beluran</t>
  </si>
  <si>
    <t>Off Jalan Sapi Nangoh - Paitan</t>
  </si>
  <si>
    <t>Kinabatangan</t>
  </si>
  <si>
    <t>Jalan Sandakan - Bukit Garam</t>
  </si>
  <si>
    <t>Off Jalan Sandakan - Kinabatangan</t>
  </si>
  <si>
    <t>Sungai Koyah</t>
  </si>
  <si>
    <t>Off Jalan Gum-Gum</t>
  </si>
  <si>
    <t>Off Jalan Labuk</t>
  </si>
  <si>
    <t>78,000 - 107,000</t>
  </si>
  <si>
    <t>74,000 - 103,000</t>
  </si>
  <si>
    <t>Off Jalan Sukau</t>
  </si>
  <si>
    <t>69,000 - 83,000</t>
  </si>
  <si>
    <t>49,000 - 81,000</t>
  </si>
  <si>
    <t>Labuk Sugut</t>
  </si>
  <si>
    <t>Off Jalan Airport</t>
  </si>
  <si>
    <t>Off Jalan Buis - Kiabau</t>
  </si>
  <si>
    <t>Off Jalan Kinabatangan - Lahad Datu</t>
  </si>
  <si>
    <t>35,000 - 74,000</t>
  </si>
  <si>
    <t>Batu 1 1/2</t>
  </si>
  <si>
    <t>Taman Sunny</t>
  </si>
  <si>
    <t>Taman Beluran Jaya</t>
  </si>
  <si>
    <t>Taman Rimbayu Indah</t>
  </si>
  <si>
    <t>560,000 - 670,000</t>
  </si>
  <si>
    <t>Taman Sejati Ujana Fasa 6</t>
  </si>
  <si>
    <t>Taman Wemin</t>
  </si>
  <si>
    <t>Taman Astana Height</t>
  </si>
  <si>
    <t>Taman Tshun Ngen</t>
  </si>
  <si>
    <t>130,000 - 160,000</t>
  </si>
  <si>
    <t>160,000 - 235,000</t>
  </si>
  <si>
    <t>160,000 - 200,000</t>
  </si>
  <si>
    <t>140,000 - 170,000</t>
  </si>
  <si>
    <t>430,000 - 440,000</t>
  </si>
  <si>
    <t>215,000 - 260,000</t>
  </si>
  <si>
    <t>Villa Permai Jaya Apartment</t>
  </si>
  <si>
    <t>195,000 - 225,000</t>
  </si>
  <si>
    <t>Kingfisher Sandakan</t>
  </si>
  <si>
    <t>330,000 - 360,000</t>
  </si>
  <si>
    <t>Taman Sejati Apartment</t>
  </si>
  <si>
    <t>Sedco Shophouse Beluran</t>
  </si>
  <si>
    <t>Garam Point</t>
  </si>
  <si>
    <t>900,000 - 1,160,000</t>
  </si>
  <si>
    <t>Midtown Plaza</t>
  </si>
  <si>
    <t>Bandar Megah Jaya</t>
  </si>
  <si>
    <t>DOUBLE STOREY SHOP SEMI-DETACHED</t>
  </si>
  <si>
    <t>Off Jalan Sulaman</t>
  </si>
  <si>
    <t>Tanjong Kapor Cimmercial Centre</t>
  </si>
  <si>
    <t>Teck Guan Industry</t>
  </si>
  <si>
    <t>Serta Light Industri</t>
  </si>
  <si>
    <t>72,000 - 80,000</t>
  </si>
  <si>
    <t>Batu 12, Off Jalan Labuk - Sandakan</t>
  </si>
  <si>
    <t>Frontage</t>
  </si>
  <si>
    <t>Batu Sapi, Off Jalan Batu Sapi, Sandakan</t>
  </si>
  <si>
    <t>3,000 - 3,300</t>
  </si>
  <si>
    <t>1,800 - 1,900</t>
  </si>
  <si>
    <t>800 - 1,300</t>
  </si>
  <si>
    <t>1,100 - 1,350</t>
  </si>
  <si>
    <t>750 - 1,150</t>
  </si>
  <si>
    <t>160,000 - 230,000</t>
  </si>
  <si>
    <t>1,450 - 1,650</t>
  </si>
  <si>
    <t>2,200 - 3,900</t>
  </si>
  <si>
    <t>1,350 - 1,800</t>
  </si>
  <si>
    <t>VACANT PLOT  (RM/s.m.)</t>
  </si>
  <si>
    <t>Kampung Surapit</t>
  </si>
  <si>
    <t>2,030,000 - 2,180,000</t>
  </si>
  <si>
    <t>280,000 - 450,000</t>
  </si>
  <si>
    <t>368,000 - 420,000</t>
  </si>
  <si>
    <t>300,000 - 410,000</t>
  </si>
  <si>
    <t>300,000 - 430,000</t>
  </si>
  <si>
    <t>280,000 - 390,000</t>
  </si>
  <si>
    <t>1,700 - 2,200</t>
  </si>
  <si>
    <t>400 - 450</t>
  </si>
  <si>
    <t>400 - 500</t>
  </si>
  <si>
    <t>2,650 - 2,800</t>
  </si>
  <si>
    <t>2,700 - 2900</t>
  </si>
  <si>
    <t>1,350 - 1,450</t>
  </si>
  <si>
    <t>ONE AND A HALF STOREY SHOP SEMI-DETACHED</t>
  </si>
  <si>
    <t>700,000 - 800,000</t>
  </si>
  <si>
    <t>4,000 - 5,200</t>
  </si>
  <si>
    <t>9,000 - 9,800</t>
  </si>
  <si>
    <t>3,800 - 5,000</t>
  </si>
  <si>
    <t>New Hua Dat Industrial Estate</t>
  </si>
  <si>
    <t>Hiew Fook Industrial Estate / Uni Park</t>
  </si>
  <si>
    <t>LCN Light Industrial</t>
  </si>
  <si>
    <t>Ming Huat Light Industrial</t>
  </si>
  <si>
    <t>Kimbell Light Induatrial</t>
  </si>
  <si>
    <t>Sedco Light Industrial Estate</t>
  </si>
  <si>
    <t>Jadual 15.1</t>
  </si>
  <si>
    <t>Taman Kuala Menggatal Phase 1</t>
  </si>
  <si>
    <t>Taman Kuala Menggatal Phase 3</t>
  </si>
  <si>
    <t>Taman Victory/ Oriental Park Phase 6</t>
  </si>
  <si>
    <t>Jadual 15.2</t>
  </si>
  <si>
    <t>Average 
Land Area 
(s.m.)</t>
  </si>
  <si>
    <t>Average 
Price Change 
(%)</t>
  </si>
  <si>
    <t>Apas/ Quin Hill/ Gading</t>
  </si>
  <si>
    <t>Pasir Putih/ Tg Batu 1</t>
  </si>
  <si>
    <t>Ranggu/ Andrassy</t>
  </si>
  <si>
    <t xml:space="preserve">Rentals of Residential Property </t>
  </si>
  <si>
    <t>900 - 950</t>
  </si>
  <si>
    <t>Jadual 15.3</t>
  </si>
  <si>
    <t>Average 
Rental Change 
(%)</t>
  </si>
  <si>
    <t>Average 
Gross Yield 
(%)</t>
  </si>
  <si>
    <t>Average 
Floor Area 
(s.m.)</t>
  </si>
  <si>
    <t>Jadual 15.8</t>
  </si>
  <si>
    <t>Jadual 15.7</t>
  </si>
  <si>
    <t>Jadual 15.6</t>
  </si>
  <si>
    <t>3,800 - 4,100</t>
  </si>
  <si>
    <t>3,600 - 4,300</t>
  </si>
  <si>
    <t>4,500 - 9,000</t>
  </si>
  <si>
    <t>7,300 - 15,000</t>
  </si>
  <si>
    <t>4,300 - 4,600</t>
  </si>
  <si>
    <t>3,600 - 6,500</t>
  </si>
  <si>
    <t>2,000 - 2,600</t>
  </si>
  <si>
    <t>Jadual 15.5</t>
  </si>
  <si>
    <t>Jadual 15.4</t>
  </si>
  <si>
    <t>Jadual 15.14</t>
  </si>
  <si>
    <t>Kampung Pulutan, Jalan Limpogou, Off Jalan Pulutan, Menggatal</t>
  </si>
  <si>
    <t>Jadual 15.13</t>
  </si>
  <si>
    <t>Jadual 15.12</t>
  </si>
  <si>
    <t xml:space="preserve">Average 
Price Change 
(%) </t>
  </si>
  <si>
    <t>Jadual 15.11</t>
  </si>
  <si>
    <t>Jadual 15.10</t>
  </si>
  <si>
    <t>Jadual 15.9</t>
  </si>
  <si>
    <t>SENARAI JADUAL HARGA DAN SEWA 
LAPORAN PASARAN HARTA 2025</t>
  </si>
  <si>
    <t>Sewaan Ruang Niaga Dalam Kompleks Perniagaan</t>
  </si>
  <si>
    <t>Rentals of Retail Space in Commercial Complex</t>
  </si>
  <si>
    <t>Rental Range Per Month (RM/s.m.)</t>
  </si>
  <si>
    <t>Jadual 15.15</t>
  </si>
  <si>
    <t>Keningau Mall</t>
  </si>
  <si>
    <t>277.00 - 482.00</t>
  </si>
  <si>
    <t>7 - 9</t>
  </si>
  <si>
    <t>214.22 - 277.00</t>
  </si>
  <si>
    <t>16 - 19</t>
  </si>
  <si>
    <t>88.00 - 187.19</t>
  </si>
  <si>
    <t>10 - 46</t>
  </si>
  <si>
    <t>31.77 - 73.33</t>
  </si>
  <si>
    <t>14 - 70</t>
  </si>
  <si>
    <t>26.15 - 140.25</t>
  </si>
  <si>
    <t>Arked Khidmat</t>
  </si>
  <si>
    <t>Lower Ground</t>
  </si>
  <si>
    <t>23 - 26</t>
  </si>
  <si>
    <t>215.05 - 232.11</t>
  </si>
  <si>
    <t>31 - 80</t>
  </si>
  <si>
    <t>70.31 - 120.58</t>
  </si>
  <si>
    <t>11 - 29</t>
  </si>
  <si>
    <t>78.17- 180.00</t>
  </si>
  <si>
    <t>11 - 30</t>
  </si>
  <si>
    <t>108.50- 143.75</t>
  </si>
  <si>
    <t>39 - 122</t>
  </si>
  <si>
    <t>36.00 - 96.09</t>
  </si>
  <si>
    <t>11 - 39</t>
  </si>
  <si>
    <t>127.89 - 153.76</t>
  </si>
  <si>
    <t>40 - 91</t>
  </si>
  <si>
    <t>25.43 - 82.42</t>
  </si>
  <si>
    <t>100 - 159</t>
  </si>
  <si>
    <t>13.32 - 18.00</t>
  </si>
  <si>
    <t>46 - 68</t>
  </si>
  <si>
    <t>41.18 - 55.97</t>
  </si>
  <si>
    <t>135 - 928</t>
  </si>
  <si>
    <t>38.61 - 89.11</t>
  </si>
  <si>
    <t>74 - 85</t>
  </si>
  <si>
    <t>20.27 - 21.81</t>
  </si>
  <si>
    <t>34 - 68</t>
  </si>
  <si>
    <t>35 - 49</t>
  </si>
  <si>
    <t>17.14 - 20.35</t>
  </si>
  <si>
    <t>10 - 12</t>
  </si>
  <si>
    <t>323.00 - 418.74</t>
  </si>
  <si>
    <t>13 - 14</t>
  </si>
  <si>
    <t>233.14 - 299.77</t>
  </si>
  <si>
    <t>18 - 36</t>
  </si>
  <si>
    <t>126.62 - 234.64</t>
  </si>
  <si>
    <t>28 - 94</t>
  </si>
  <si>
    <t>66.29 - 124.24</t>
  </si>
  <si>
    <t>137 - 225</t>
  </si>
  <si>
    <t>107.30 - 107.78</t>
  </si>
  <si>
    <t>107.30 - 118.56</t>
  </si>
  <si>
    <t>53.85 - 59.23</t>
  </si>
  <si>
    <t>26 - 31</t>
  </si>
  <si>
    <t>75.00 - 112.35</t>
  </si>
  <si>
    <t>53 - 93</t>
  </si>
  <si>
    <t>48.74 - 76.92</t>
  </si>
  <si>
    <t>158 - 316</t>
  </si>
  <si>
    <t>29.77 - 53.81</t>
  </si>
  <si>
    <t>31 - 32</t>
  </si>
  <si>
    <t>44.07 - 48.39</t>
  </si>
  <si>
    <t>39 - 118</t>
  </si>
  <si>
    <t>54.41 -101.88</t>
  </si>
  <si>
    <t>City Parade</t>
  </si>
  <si>
    <t>242.86 - 366.67</t>
  </si>
  <si>
    <t>23 - 33</t>
  </si>
  <si>
    <t>121.74 -209.62</t>
  </si>
  <si>
    <t>14 - 18</t>
  </si>
  <si>
    <t>27.10 - 33.94</t>
  </si>
  <si>
    <t>32 - 68</t>
  </si>
  <si>
    <t>14.03 - 26.91</t>
  </si>
  <si>
    <t>16 - 45</t>
  </si>
  <si>
    <t>10.75 - 42.86</t>
  </si>
  <si>
    <t>Imago Shopping Mall</t>
  </si>
  <si>
    <t xml:space="preserve">Lower </t>
  </si>
  <si>
    <t>74 - 120</t>
  </si>
  <si>
    <t>118.53 - 209.64</t>
  </si>
  <si>
    <t>144 - 291</t>
  </si>
  <si>
    <t>37.67 - 64.59</t>
  </si>
  <si>
    <t>65 - 233</t>
  </si>
  <si>
    <t>59.20 - 161.46</t>
  </si>
  <si>
    <t>317 - 908</t>
  </si>
  <si>
    <t>29.91 - 67.77</t>
  </si>
  <si>
    <t>49 - 145</t>
  </si>
  <si>
    <t>59.20 - 134.55</t>
  </si>
  <si>
    <t>252 - 493</t>
  </si>
  <si>
    <t>21.53 - 59.20</t>
  </si>
  <si>
    <t>98 - 145</t>
  </si>
  <si>
    <t>85.84 - 107.80</t>
  </si>
  <si>
    <t>Inanam Mall</t>
  </si>
  <si>
    <t>Lower  Ground</t>
  </si>
  <si>
    <t>20 - 54</t>
  </si>
  <si>
    <t>25.51 - 78.62</t>
  </si>
  <si>
    <t>51.72 - 52.41</t>
  </si>
  <si>
    <t>18 - 29</t>
  </si>
  <si>
    <t>94.77 - 127.78</t>
  </si>
  <si>
    <t>11 - 23</t>
  </si>
  <si>
    <t>56.05 - 163.64</t>
  </si>
  <si>
    <t>Kompleks Asia City</t>
  </si>
  <si>
    <t>14 - 180</t>
  </si>
  <si>
    <t>15.60 - 51.28</t>
  </si>
  <si>
    <t>18 - 71</t>
  </si>
  <si>
    <t>13.16- 76.92</t>
  </si>
  <si>
    <t>109 - 217</t>
  </si>
  <si>
    <t>11.36 - 23.00</t>
  </si>
  <si>
    <t>28 - 33</t>
  </si>
  <si>
    <t>24.53 - 25.37</t>
  </si>
  <si>
    <t>100 - 310</t>
  </si>
  <si>
    <t>11.61 - 21.32</t>
  </si>
  <si>
    <t>99 - 280</t>
  </si>
  <si>
    <t xml:space="preserve">12.26 - 20.11 </t>
  </si>
  <si>
    <t>59 - 84</t>
  </si>
  <si>
    <t>11 - 16</t>
  </si>
  <si>
    <t>162.75 - 170.74</t>
  </si>
  <si>
    <t>21 - 48</t>
  </si>
  <si>
    <t>120.71 - 128.38</t>
  </si>
  <si>
    <t>116 - 309</t>
  </si>
  <si>
    <t>45.75 - 90.67</t>
  </si>
  <si>
    <t>161 - 309</t>
  </si>
  <si>
    <t>70.01 - 90.67</t>
  </si>
  <si>
    <t>22 - 78</t>
  </si>
  <si>
    <t>39.74 - 71.43</t>
  </si>
  <si>
    <t>204 - 506</t>
  </si>
  <si>
    <t>37.67 - 46.57</t>
  </si>
  <si>
    <t>21 - 70</t>
  </si>
  <si>
    <t>21.43 - 85.72</t>
  </si>
  <si>
    <t>KK Plaza</t>
  </si>
  <si>
    <t>13 - 19</t>
  </si>
  <si>
    <t>78.84 - 195.01</t>
  </si>
  <si>
    <t>34 - 51</t>
  </si>
  <si>
    <t>74.51 - 83.45</t>
  </si>
  <si>
    <t>Likas Square</t>
  </si>
  <si>
    <t>22 - 41</t>
  </si>
  <si>
    <t>30.77 - 43.06</t>
  </si>
  <si>
    <t>21 - 44</t>
  </si>
  <si>
    <t>161.35 - 162.91</t>
  </si>
  <si>
    <t>Oceanus Waterfront Mall</t>
  </si>
  <si>
    <t>12 - 165</t>
  </si>
  <si>
    <t>26.87 - 78.57</t>
  </si>
  <si>
    <t>151 - 280</t>
  </si>
  <si>
    <t>17.21 - 26.94</t>
  </si>
  <si>
    <t>26 - 45</t>
  </si>
  <si>
    <t>16.14 - 30.40</t>
  </si>
  <si>
    <t>345 - 525</t>
  </si>
  <si>
    <t>19.05 - 23.19</t>
  </si>
  <si>
    <t>19 - 90</t>
  </si>
  <si>
    <t>27.80 - 89.29</t>
  </si>
  <si>
    <t>15 - 96</t>
  </si>
  <si>
    <t>33.87 - 112.48</t>
  </si>
  <si>
    <t>112 - 165</t>
  </si>
  <si>
    <t>24.80 - 64.68</t>
  </si>
  <si>
    <t>1,084 - 1,903</t>
  </si>
  <si>
    <t>22.82 - 29.43</t>
  </si>
  <si>
    <t>80 - 128</t>
  </si>
  <si>
    <t>22.24 - 31.25</t>
  </si>
  <si>
    <t>74 - 94</t>
  </si>
  <si>
    <t>17.57 - 21.21</t>
  </si>
  <si>
    <t>One Sulaman</t>
  </si>
  <si>
    <t>122 - 136</t>
  </si>
  <si>
    <t>30.94 - 47.79</t>
  </si>
  <si>
    <t>199 - 256</t>
  </si>
  <si>
    <t>21.53 - 37.67</t>
  </si>
  <si>
    <t>46 - 643</t>
  </si>
  <si>
    <t>32.29 - 64.59</t>
  </si>
  <si>
    <t>Plaza Wawasan</t>
  </si>
  <si>
    <t>166.14 - 248.62</t>
  </si>
  <si>
    <t>10 - 17</t>
  </si>
  <si>
    <t>141.18 - 149.55</t>
  </si>
  <si>
    <t>19.41 - 20.59</t>
  </si>
  <si>
    <t>28 - 98</t>
  </si>
  <si>
    <t>22.25 - 70.10</t>
  </si>
  <si>
    <t>20 - 45</t>
  </si>
  <si>
    <t>17.61 - 55.00</t>
  </si>
  <si>
    <t>50 - 60</t>
  </si>
  <si>
    <t>21.67 - 29.57</t>
  </si>
  <si>
    <t>26 - 154</t>
  </si>
  <si>
    <t>22.23 - 46.80</t>
  </si>
  <si>
    <t>19 - 22</t>
  </si>
  <si>
    <t>244.83 - 263.72</t>
  </si>
  <si>
    <t>42 - 80</t>
  </si>
  <si>
    <t>54.89 - 166.85</t>
  </si>
  <si>
    <t>122 - 323</t>
  </si>
  <si>
    <t>81.81 - 133.27</t>
  </si>
  <si>
    <t>23 - 60</t>
  </si>
  <si>
    <t>225.75 - 306.72</t>
  </si>
  <si>
    <t>85 - 223</t>
  </si>
  <si>
    <t>92.57 - 155.01</t>
  </si>
  <si>
    <t>345 - 6,575</t>
  </si>
  <si>
    <t>12.17 - 69.97</t>
  </si>
  <si>
    <t>43 - 86</t>
  </si>
  <si>
    <t>64.47 - 151.16</t>
  </si>
  <si>
    <t>86.11 - 151.16</t>
  </si>
  <si>
    <t>110 - 417</t>
  </si>
  <si>
    <t>48.46 - 108.60</t>
  </si>
  <si>
    <t>898 - 1,747</t>
  </si>
  <si>
    <t>22.07 - 53.82</t>
  </si>
  <si>
    <t>55 - 141</t>
  </si>
  <si>
    <t>45.45 - 134.55</t>
  </si>
  <si>
    <t>340 -  3,838</t>
  </si>
  <si>
    <t>43.05 - 47.07</t>
  </si>
  <si>
    <t>274.52 - 296.02</t>
  </si>
  <si>
    <t>35 - 113</t>
  </si>
  <si>
    <t>59.20 - 140.73</t>
  </si>
  <si>
    <t>181 - 547</t>
  </si>
  <si>
    <t>37.55 - 64.60</t>
  </si>
  <si>
    <t>956 - 1967</t>
  </si>
  <si>
    <t>28.52 - 34.98</t>
  </si>
  <si>
    <t>Wisma Merdeka</t>
  </si>
  <si>
    <t>18 - 90</t>
  </si>
  <si>
    <t>32.61 - 129.03</t>
  </si>
  <si>
    <t>33 - 48</t>
  </si>
  <si>
    <t>25.00 - 61.77</t>
  </si>
  <si>
    <t>13 - 166</t>
  </si>
  <si>
    <t>21.41 - 24.34</t>
  </si>
  <si>
    <t>21 - 126</t>
  </si>
  <si>
    <t>19.81 - 21.53</t>
  </si>
  <si>
    <t>9 - 14</t>
  </si>
  <si>
    <t>73.64 - 113.90</t>
  </si>
  <si>
    <t>34 - 79</t>
  </si>
  <si>
    <t>28.48 - 39.56</t>
  </si>
  <si>
    <t>22 - 42</t>
  </si>
  <si>
    <t>19.26 - 22.50</t>
  </si>
  <si>
    <t>24 - 104</t>
  </si>
  <si>
    <t>10.55 - 20.52</t>
  </si>
  <si>
    <t>Darvel Bay Plaza</t>
  </si>
  <si>
    <t>19 - 48</t>
  </si>
  <si>
    <t>26.15 - 58.82</t>
  </si>
  <si>
    <t>23.54 - 58.82</t>
  </si>
  <si>
    <t>59 - 86</t>
  </si>
  <si>
    <t>44.96 - 69.63</t>
  </si>
  <si>
    <t>41.84 - 69.63</t>
  </si>
  <si>
    <t>14 - 27</t>
  </si>
  <si>
    <t>27.14 - 45.81</t>
  </si>
  <si>
    <t>26.32 - 45.81</t>
  </si>
  <si>
    <t>21 - 72</t>
  </si>
  <si>
    <t>19.08 - 41.67</t>
  </si>
  <si>
    <t>21 - 25</t>
  </si>
  <si>
    <t>78.57 - 97.73</t>
  </si>
  <si>
    <t>39 - 49</t>
  </si>
  <si>
    <t>55.10 - 75.64</t>
  </si>
  <si>
    <t>24 - 28</t>
  </si>
  <si>
    <t>26.79 - 37.5</t>
  </si>
  <si>
    <t>ITCC Shopping Mall</t>
  </si>
  <si>
    <t>15 - 21</t>
  </si>
  <si>
    <t>142.86 - 200.00</t>
  </si>
  <si>
    <t>25 - 90</t>
  </si>
  <si>
    <t>48.15 - 92.59</t>
  </si>
  <si>
    <t>123 - 242</t>
  </si>
  <si>
    <t>63.82 - 108.11</t>
  </si>
  <si>
    <t>19 - 75</t>
  </si>
  <si>
    <t>21.82 -90.16</t>
  </si>
  <si>
    <t>116 - 537</t>
  </si>
  <si>
    <t>43.18 - 53.82</t>
  </si>
  <si>
    <t>41.00 - 73.68</t>
  </si>
  <si>
    <t>41 - 296</t>
  </si>
  <si>
    <t>21.55 - 42.54</t>
  </si>
  <si>
    <t>Megalong Mall</t>
  </si>
  <si>
    <t>12 - 28</t>
  </si>
  <si>
    <t>92.59 - 145.16</t>
  </si>
  <si>
    <t>37 - 46</t>
  </si>
  <si>
    <t>67.28 - 76.99</t>
  </si>
  <si>
    <t>20 - 37</t>
  </si>
  <si>
    <t>26.91 - 42.86</t>
  </si>
  <si>
    <t>25 - 51</t>
  </si>
  <si>
    <t>10.76 - 23.28</t>
  </si>
  <si>
    <t>Putatan Mall (One Place Mall)</t>
  </si>
  <si>
    <t>21 - 96</t>
  </si>
  <si>
    <t>27.15 - 45.92</t>
  </si>
  <si>
    <t>16 - 23</t>
  </si>
  <si>
    <t>31.29 - 38.10</t>
  </si>
  <si>
    <t>26 - 67</t>
  </si>
  <si>
    <t>16.04 - 24.06</t>
  </si>
  <si>
    <t>15.03 - 25.29</t>
  </si>
  <si>
    <t>Harbour Mall</t>
  </si>
  <si>
    <t>Seafest Square</t>
  </si>
  <si>
    <t>22.45 - 30.61</t>
  </si>
  <si>
    <t>30.61 - 40.82</t>
  </si>
  <si>
    <t>30.61 - 40.83</t>
  </si>
  <si>
    <t>28.57 - 35.71</t>
  </si>
  <si>
    <t>Eastern Plaza</t>
  </si>
  <si>
    <t>13 - 54</t>
  </si>
  <si>
    <t>30.76 - 57.41</t>
  </si>
  <si>
    <t>23.91 - 62.50</t>
  </si>
  <si>
    <t>18 - 53</t>
  </si>
  <si>
    <t>25.34 - 40.00</t>
  </si>
  <si>
    <t>21.74 - 41.30</t>
  </si>
  <si>
    <t>11 - 53</t>
  </si>
  <si>
    <t>12.97 - 37.74</t>
  </si>
  <si>
    <t>10.64 - 37.74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</si>
</sst>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  <numFmt numFmtId="168" formatCode="_(* #,##0_);_(* \(#,##0\);_(* &quot;-&quot;??_);_(@_)"/>
    <numFmt numFmtId="169" formatCode="0.00_)"/>
    <numFmt numFmtId="170" formatCode="0.0_)"/>
    <numFmt numFmtId="171" formatCode="0;[Red]0"/>
    <numFmt numFmtId="172" formatCode="#,##0;[Red]#,##0"/>
    <numFmt numFmtId="173" formatCode="0.0_ "/>
    <numFmt numFmtId="174" formatCode="0_ "/>
    <numFmt numFmtId="175" formatCode="_-* #,##0_-;\-* #,##0_-;_-* &quot;-&quot;??_-;_-@_-"/>
    <numFmt numFmtId="176" formatCode="0.0;[Red]0.0"/>
    <numFmt numFmtId="177" formatCode="0.00_ "/>
    <numFmt numFmtId="178" formatCode="0.00;[Red]0.00"/>
  </numFmts>
  <fonts count="2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i/>
      <sz val="11"/>
      <name val="Arial"/>
      <family val="2"/>
    </font>
    <font>
      <b/>
      <strike/>
      <sz val="11"/>
      <color indexed="10"/>
      <name val="Arial"/>
      <family val="2"/>
    </font>
    <font>
      <u/>
      <sz val="10"/>
      <color theme="1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rgb="FF002060"/>
      <name val="Arial"/>
      <family val="2"/>
    </font>
    <font>
      <sz val="8"/>
      <name val="Arial"/>
      <family val="2"/>
    </font>
    <font>
      <sz val="11"/>
      <color rgb="FF0070C0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i/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34F96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3" fillId="0" borderId="0" xfId="4" applyNumberFormat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13" fillId="0" borderId="0" xfId="4" applyNumberFormat="1" applyFont="1" applyAlignment="1">
      <alignment horizontal="left" vertical="center"/>
    </xf>
    <xf numFmtId="1" fontId="3" fillId="0" borderId="0" xfId="4" applyNumberFormat="1" applyFont="1" applyAlignment="1">
      <alignment horizontal="center" vertical="center"/>
    </xf>
    <xf numFmtId="166" fontId="3" fillId="0" borderId="0" xfId="4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3" fontId="3" fillId="0" borderId="0" xfId="4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3" fontId="3" fillId="0" borderId="0" xfId="5" applyNumberFormat="1" applyFont="1" applyFill="1" applyBorder="1" applyAlignment="1">
      <alignment horizontal="center" vertical="center"/>
    </xf>
    <xf numFmtId="3" fontId="3" fillId="0" borderId="0" xfId="5" applyNumberFormat="1" applyFont="1" applyFill="1" applyAlignment="1">
      <alignment horizontal="center" vertical="center"/>
    </xf>
    <xf numFmtId="174" fontId="3" fillId="0" borderId="0" xfId="0" applyNumberFormat="1" applyFont="1" applyAlignment="1">
      <alignment horizontal="center" vertical="center" wrapText="1"/>
    </xf>
    <xf numFmtId="17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3" fontId="3" fillId="0" borderId="0" xfId="0" applyNumberFormat="1" applyFont="1" applyAlignment="1">
      <alignment horizontal="center" vertical="center" wrapText="1"/>
    </xf>
    <xf numFmtId="0" fontId="3" fillId="0" borderId="0" xfId="4" applyFont="1" applyAlignment="1">
      <alignment vertical="center"/>
    </xf>
    <xf numFmtId="0" fontId="10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4" applyFont="1" applyAlignment="1">
      <alignment horizontal="left" vertical="center"/>
    </xf>
    <xf numFmtId="49" fontId="3" fillId="0" borderId="0" xfId="4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65" fontId="3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center" vertical="center"/>
    </xf>
    <xf numFmtId="175" fontId="14" fillId="0" borderId="0" xfId="1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175" fontId="12" fillId="0" borderId="0" xfId="1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2" fillId="0" borderId="0" xfId="1" applyNumberFormat="1" applyFont="1" applyBorder="1" applyAlignment="1">
      <alignment horizontal="center" vertical="center"/>
    </xf>
    <xf numFmtId="167" fontId="12" fillId="0" borderId="0" xfId="1" applyNumberFormat="1" applyFont="1" applyBorder="1" applyAlignment="1">
      <alignment horizontal="center" vertical="center"/>
    </xf>
    <xf numFmtId="175" fontId="12" fillId="0" borderId="0" xfId="0" applyNumberFormat="1" applyFont="1" applyAlignment="1">
      <alignment horizontal="center" vertical="center"/>
    </xf>
    <xf numFmtId="175" fontId="12" fillId="0" borderId="0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2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7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left" vertical="center"/>
    </xf>
    <xf numFmtId="0" fontId="21" fillId="3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1" fontId="2" fillId="4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2" fillId="4" borderId="0" xfId="4" applyFont="1" applyFill="1" applyAlignment="1">
      <alignment vertical="center"/>
    </xf>
    <xf numFmtId="0" fontId="2" fillId="4" borderId="0" xfId="4" applyFont="1" applyFill="1" applyAlignment="1">
      <alignment horizontal="center" vertical="center" wrapText="1"/>
    </xf>
    <xf numFmtId="1" fontId="2" fillId="4" borderId="0" xfId="4" applyNumberFormat="1" applyFont="1" applyFill="1" applyAlignment="1">
      <alignment horizontal="center" vertical="center" wrapText="1"/>
    </xf>
    <xf numFmtId="0" fontId="3" fillId="0" borderId="0" xfId="4" applyFont="1" applyAlignment="1">
      <alignment horizontal="left" vertical="center" indent="1"/>
    </xf>
    <xf numFmtId="0" fontId="3" fillId="0" borderId="0" xfId="4" applyFont="1" applyAlignment="1">
      <alignment horizontal="left" vertical="center" wrapText="1" indent="1"/>
    </xf>
    <xf numFmtId="0" fontId="10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0" xfId="0" applyFont="1" applyFill="1" applyAlignment="1">
      <alignment vertical="center"/>
    </xf>
    <xf numFmtId="3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166" fontId="3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166" fontId="3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0" quotePrefix="1" applyNumberFormat="1" applyFont="1" applyAlignment="1">
      <alignment horizontal="center" vertical="center"/>
    </xf>
    <xf numFmtId="166" fontId="3" fillId="4" borderId="0" xfId="0" applyNumberFormat="1" applyFont="1" applyFill="1" applyAlignment="1">
      <alignment horizontal="right" vertical="center"/>
    </xf>
    <xf numFmtId="166" fontId="3" fillId="4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3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/>
    </xf>
    <xf numFmtId="0" fontId="2" fillId="0" borderId="0" xfId="4" applyFont="1" applyAlignment="1">
      <alignment vertical="center"/>
    </xf>
    <xf numFmtId="0" fontId="6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3" fillId="0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" vertical="center"/>
    </xf>
    <xf numFmtId="49" fontId="3" fillId="0" borderId="0" xfId="3" applyNumberFormat="1" applyFont="1" applyFill="1" applyAlignment="1">
      <alignment horizontal="left" vertical="center" indent="1"/>
    </xf>
    <xf numFmtId="1" fontId="10" fillId="0" borderId="0" xfId="0" applyNumberFormat="1" applyFont="1" applyAlignment="1">
      <alignment horizontal="center" vertical="center"/>
    </xf>
    <xf numFmtId="1" fontId="3" fillId="4" borderId="0" xfId="4" applyNumberFormat="1" applyFont="1" applyFill="1" applyAlignment="1">
      <alignment horizontal="center" vertical="center"/>
    </xf>
    <xf numFmtId="0" fontId="3" fillId="4" borderId="0" xfId="4" applyFont="1" applyFill="1" applyAlignment="1">
      <alignment horizontal="center" vertical="center"/>
    </xf>
    <xf numFmtId="3" fontId="3" fillId="4" borderId="0" xfId="4" applyNumberFormat="1" applyFont="1" applyFill="1" applyAlignment="1">
      <alignment horizontal="center" vertical="center"/>
    </xf>
    <xf numFmtId="166" fontId="3" fillId="4" borderId="0" xfId="4" applyNumberFormat="1" applyFont="1" applyFill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168" fontId="3" fillId="0" borderId="0" xfId="1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4" borderId="0" xfId="4" applyFont="1" applyFill="1" applyAlignment="1">
      <alignment vertical="center"/>
    </xf>
    <xf numFmtId="168" fontId="3" fillId="4" borderId="0" xfId="1" applyNumberFormat="1" applyFont="1" applyFill="1" applyAlignment="1">
      <alignment vertical="center"/>
    </xf>
    <xf numFmtId="168" fontId="2" fillId="4" borderId="0" xfId="1" applyNumberFormat="1" applyFont="1" applyFill="1" applyAlignment="1">
      <alignment horizontal="center" vertical="center" wrapText="1"/>
    </xf>
    <xf numFmtId="0" fontId="2" fillId="4" borderId="0" xfId="4" applyFont="1" applyFill="1" applyAlignment="1">
      <alignment horizontal="center" vertical="center"/>
    </xf>
    <xf numFmtId="168" fontId="2" fillId="4" borderId="0" xfId="1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37" fontId="3" fillId="0" borderId="0" xfId="2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68" fontId="3" fillId="0" borderId="0" xfId="1" applyNumberFormat="1" applyFont="1" applyFill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168" fontId="3" fillId="0" borderId="0" xfId="1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3" applyFont="1" applyFill="1" applyAlignment="1">
      <alignment horizontal="left" vertical="center" indent="1"/>
    </xf>
    <xf numFmtId="170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2" fontId="3" fillId="0" borderId="0" xfId="4" applyNumberFormat="1" applyFont="1" applyAlignment="1">
      <alignment horizontal="center" vertical="center"/>
    </xf>
    <xf numFmtId="170" fontId="3" fillId="0" borderId="0" xfId="4" applyNumberFormat="1" applyFont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169" fontId="3" fillId="0" borderId="0" xfId="4" applyNumberFormat="1" applyFont="1" applyAlignment="1">
      <alignment horizontal="center" vertical="center"/>
    </xf>
    <xf numFmtId="2" fontId="3" fillId="0" borderId="0" xfId="0" quotePrefix="1" applyNumberFormat="1" applyFont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170" fontId="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2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 indent="1"/>
    </xf>
    <xf numFmtId="3" fontId="2" fillId="0" borderId="0" xfId="0" applyNumberFormat="1" applyFont="1" applyAlignment="1">
      <alignment horizontal="left" vertical="center" indent="1"/>
    </xf>
    <xf numFmtId="49" fontId="2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37" fontId="7" fillId="0" borderId="0" xfId="1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22" fillId="0" borderId="0" xfId="3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2" fillId="0" borderId="0" xfId="3" applyFont="1" applyAlignment="1">
      <alignment horizontal="left" vertical="center"/>
    </xf>
    <xf numFmtId="0" fontId="22" fillId="0" borderId="0" xfId="3" applyFont="1" applyFill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22" fillId="0" borderId="0" xfId="3" applyFont="1" applyFill="1" applyAlignment="1">
      <alignment vertical="center"/>
    </xf>
    <xf numFmtId="0" fontId="23" fillId="0" borderId="0" xfId="3" applyFont="1" applyAlignment="1">
      <alignment vertical="center"/>
    </xf>
    <xf numFmtId="0" fontId="23" fillId="0" borderId="0" xfId="3" applyFont="1" applyAlignment="1">
      <alignment horizontal="left" vertical="center"/>
    </xf>
    <xf numFmtId="0" fontId="21" fillId="3" borderId="0" xfId="0" applyFont="1" applyFill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166" fontId="21" fillId="3" borderId="6" xfId="0" applyNumberFormat="1" applyFont="1" applyFill="1" applyBorder="1" applyAlignment="1">
      <alignment horizontal="center" vertical="center" wrapText="1"/>
    </xf>
    <xf numFmtId="1" fontId="21" fillId="3" borderId="6" xfId="0" applyNumberFormat="1" applyFont="1" applyFill="1" applyBorder="1" applyAlignment="1">
      <alignment horizontal="center" vertical="center" wrapText="1"/>
    </xf>
    <xf numFmtId="3" fontId="21" fillId="3" borderId="6" xfId="0" applyNumberFormat="1" applyFont="1" applyFill="1" applyBorder="1" applyAlignment="1">
      <alignment horizontal="center" vertical="center" wrapText="1"/>
    </xf>
    <xf numFmtId="166" fontId="21" fillId="3" borderId="7" xfId="0" applyNumberFormat="1" applyFont="1" applyFill="1" applyBorder="1" applyAlignment="1">
      <alignment horizontal="center" vertical="center" wrapText="1"/>
    </xf>
    <xf numFmtId="166" fontId="21" fillId="3" borderId="5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49" fontId="21" fillId="3" borderId="6" xfId="0" applyNumberFormat="1" applyFont="1" applyFill="1" applyBorder="1" applyAlignment="1">
      <alignment horizontal="center" vertical="center" wrapText="1"/>
    </xf>
    <xf numFmtId="0" fontId="2" fillId="4" borderId="0" xfId="4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2" fontId="21" fillId="3" borderId="6" xfId="0" applyNumberFormat="1" applyFont="1" applyFill="1" applyBorder="1" applyAlignment="1">
      <alignment horizontal="center" vertical="center" wrapText="1"/>
    </xf>
    <xf numFmtId="37" fontId="2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left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quotePrefix="1" applyNumberFormat="1" applyFont="1" applyAlignment="1">
      <alignment horizontal="center" vertical="center"/>
    </xf>
    <xf numFmtId="0" fontId="2" fillId="0" borderId="0" xfId="0" applyFont="1"/>
    <xf numFmtId="17" fontId="3" fillId="0" borderId="0" xfId="0" quotePrefix="1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6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 vertical="center"/>
    </xf>
    <xf numFmtId="37" fontId="2" fillId="0" borderId="0" xfId="4" applyNumberFormat="1" applyFont="1" applyAlignment="1">
      <alignment horizontal="left" vertical="center"/>
    </xf>
    <xf numFmtId="0" fontId="3" fillId="0" borderId="0" xfId="4" applyFont="1" applyAlignment="1">
      <alignment horizontal="center"/>
    </xf>
    <xf numFmtId="1" fontId="3" fillId="0" borderId="0" xfId="4" applyNumberFormat="1" applyFont="1" applyAlignment="1">
      <alignment horizontal="center"/>
    </xf>
    <xf numFmtId="178" fontId="3" fillId="0" borderId="0" xfId="4" applyNumberFormat="1" applyFont="1" applyAlignment="1">
      <alignment horizontal="center" vertical="center"/>
    </xf>
    <xf numFmtId="37" fontId="3" fillId="0" borderId="0" xfId="0" quotePrefix="1" applyNumberFormat="1" applyFont="1" applyAlignment="1">
      <alignment horizontal="center"/>
    </xf>
    <xf numFmtId="37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1"/>
    </xf>
    <xf numFmtId="37" fontId="2" fillId="0" borderId="0" xfId="0" applyNumberFormat="1" applyFont="1" applyAlignment="1">
      <alignment horizontal="left" indent="1"/>
    </xf>
    <xf numFmtId="37" fontId="3" fillId="0" borderId="0" xfId="4" applyNumberFormat="1" applyFont="1" applyAlignment="1">
      <alignment horizontal="left" indent="1"/>
    </xf>
  </cellXfs>
  <cellStyles count="6">
    <cellStyle name="Comma" xfId="1" builtinId="3"/>
    <cellStyle name="Comma [0]" xfId="2" builtinId="6"/>
    <cellStyle name="Comma 2 2" xfId="5" xr:uid="{38D3BC8B-66E6-4B95-9FEB-7A983B0FB4BF}"/>
    <cellStyle name="Hyperlink" xfId="3" builtinId="8"/>
    <cellStyle name="Normal" xfId="0" builtinId="0"/>
    <cellStyle name="Normal 2 2 2" xfId="4" xr:uid="{34C3EDCC-895B-459E-9ABC-576054B729DD}"/>
  </cellStyles>
  <dxfs count="0"/>
  <tableStyles count="0" defaultTableStyle="TableStyleMedium2" defaultPivotStyle="PivotStyleLight16"/>
  <colors>
    <mruColors>
      <color rgb="FF734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T2@Apas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JQC@Gallery%20Shopp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C0E1-16DD-40D0-B68F-0BDF71902681}">
  <dimension ref="A2:J50"/>
  <sheetViews>
    <sheetView tabSelected="1" zoomScale="110" zoomScaleNormal="110" zoomScaleSheetLayoutView="110" workbookViewId="0">
      <selection activeCell="B48" sqref="B48"/>
    </sheetView>
  </sheetViews>
  <sheetFormatPr defaultColWidth="9.140625" defaultRowHeight="15" customHeight="1" x14ac:dyDescent="0.2"/>
  <cols>
    <col min="1" max="1" width="12.5703125" style="14" customWidth="1"/>
    <col min="2" max="2" width="61.28515625" style="14" bestFit="1" customWidth="1"/>
    <col min="3" max="4" width="9.140625" style="14"/>
    <col min="5" max="5" width="79.140625" style="14" bestFit="1" customWidth="1"/>
    <col min="6" max="6" width="9.140625" style="14"/>
    <col min="7" max="7" width="27.140625" style="14" bestFit="1" customWidth="1"/>
    <col min="8" max="8" width="31.140625" style="14" bestFit="1" customWidth="1"/>
    <col min="9" max="9" width="45.28515625" style="14" bestFit="1" customWidth="1"/>
    <col min="10" max="10" width="47.5703125" style="14" bestFit="1" customWidth="1"/>
    <col min="11" max="16384" width="9.140625" style="14"/>
  </cols>
  <sheetData>
    <row r="2" spans="1:5" ht="39.950000000000003" customHeight="1" x14ac:dyDescent="0.2">
      <c r="A2" s="188" t="s">
        <v>2315</v>
      </c>
      <c r="B2" s="188"/>
      <c r="C2" s="188"/>
    </row>
    <row r="4" spans="1:5" ht="15" customHeight="1" x14ac:dyDescent="0.2">
      <c r="A4" s="49" t="s">
        <v>23</v>
      </c>
      <c r="B4" s="9" t="s">
        <v>24</v>
      </c>
    </row>
    <row r="5" spans="1:5" ht="15" customHeight="1" x14ac:dyDescent="0.2">
      <c r="A5" s="12">
        <v>15.1</v>
      </c>
      <c r="B5" s="178" t="s">
        <v>48</v>
      </c>
      <c r="E5" s="179"/>
    </row>
    <row r="6" spans="1:5" ht="15" customHeight="1" x14ac:dyDescent="0.2">
      <c r="A6" s="12"/>
      <c r="B6" s="186" t="s">
        <v>13</v>
      </c>
      <c r="E6" s="179"/>
    </row>
    <row r="7" spans="1:5" ht="15" customHeight="1" x14ac:dyDescent="0.2">
      <c r="A7" s="12"/>
      <c r="B7" s="178"/>
      <c r="E7" s="179"/>
    </row>
    <row r="8" spans="1:5" ht="15" customHeight="1" x14ac:dyDescent="0.2">
      <c r="A8" s="12">
        <v>15.2</v>
      </c>
      <c r="B8" s="178" t="s">
        <v>25</v>
      </c>
      <c r="E8" s="179"/>
    </row>
    <row r="9" spans="1:5" ht="15" customHeight="1" x14ac:dyDescent="0.2">
      <c r="A9" s="12"/>
      <c r="B9" s="186" t="s">
        <v>26</v>
      </c>
      <c r="E9" s="179"/>
    </row>
    <row r="10" spans="1:5" ht="15" customHeight="1" x14ac:dyDescent="0.2">
      <c r="A10" s="12"/>
      <c r="B10" s="178"/>
      <c r="E10" s="179"/>
    </row>
    <row r="11" spans="1:5" ht="15" customHeight="1" x14ac:dyDescent="0.2">
      <c r="A11" s="12">
        <v>15.3</v>
      </c>
      <c r="B11" s="178" t="s">
        <v>51</v>
      </c>
      <c r="E11" s="179"/>
    </row>
    <row r="12" spans="1:5" ht="15" customHeight="1" x14ac:dyDescent="0.2">
      <c r="A12" s="12"/>
      <c r="B12" s="186" t="s">
        <v>2289</v>
      </c>
      <c r="E12" s="179"/>
    </row>
    <row r="13" spans="1:5" ht="15" customHeight="1" x14ac:dyDescent="0.2">
      <c r="A13" s="12"/>
      <c r="B13" s="178"/>
      <c r="E13" s="179"/>
    </row>
    <row r="14" spans="1:5" ht="15" customHeight="1" x14ac:dyDescent="0.2">
      <c r="A14" s="12">
        <v>15.4</v>
      </c>
      <c r="B14" s="178" t="s">
        <v>17</v>
      </c>
      <c r="E14" s="179"/>
    </row>
    <row r="15" spans="1:5" ht="15" customHeight="1" x14ac:dyDescent="0.2">
      <c r="A15" s="12"/>
      <c r="B15" s="186" t="s">
        <v>16</v>
      </c>
      <c r="E15" s="179"/>
    </row>
    <row r="16" spans="1:5" ht="15" customHeight="1" x14ac:dyDescent="0.2">
      <c r="A16" s="12"/>
      <c r="B16" s="178"/>
      <c r="E16" s="179"/>
    </row>
    <row r="17" spans="1:10" ht="15" customHeight="1" x14ac:dyDescent="0.2">
      <c r="A17" s="12">
        <v>15.5</v>
      </c>
      <c r="B17" s="180" t="s">
        <v>19</v>
      </c>
      <c r="E17" s="179"/>
    </row>
    <row r="18" spans="1:10" ht="15" customHeight="1" x14ac:dyDescent="0.2">
      <c r="A18" s="12"/>
      <c r="B18" s="187" t="s">
        <v>18</v>
      </c>
      <c r="E18" s="179"/>
    </row>
    <row r="19" spans="1:10" ht="15" customHeight="1" x14ac:dyDescent="0.2">
      <c r="A19" s="12"/>
      <c r="B19" s="178"/>
      <c r="E19" s="179"/>
    </row>
    <row r="20" spans="1:10" ht="15" customHeight="1" x14ac:dyDescent="0.2">
      <c r="A20" s="12">
        <v>15.6</v>
      </c>
      <c r="B20" s="180" t="s">
        <v>47</v>
      </c>
      <c r="E20" s="179"/>
    </row>
    <row r="21" spans="1:10" ht="15" customHeight="1" x14ac:dyDescent="0.2">
      <c r="A21" s="12"/>
      <c r="B21" s="187" t="s">
        <v>55</v>
      </c>
      <c r="E21" s="179"/>
    </row>
    <row r="22" spans="1:10" ht="15" customHeight="1" x14ac:dyDescent="0.2">
      <c r="A22" s="12"/>
      <c r="B22" s="181"/>
      <c r="E22" s="179"/>
    </row>
    <row r="23" spans="1:10" ht="15" customHeight="1" x14ac:dyDescent="0.2">
      <c r="A23" s="12">
        <v>15.7</v>
      </c>
      <c r="B23" s="180" t="s">
        <v>46</v>
      </c>
      <c r="E23" s="179"/>
    </row>
    <row r="24" spans="1:10" ht="15" customHeight="1" x14ac:dyDescent="0.2">
      <c r="A24" s="12"/>
      <c r="B24" s="187" t="s">
        <v>56</v>
      </c>
      <c r="E24" s="179"/>
    </row>
    <row r="25" spans="1:10" ht="15" customHeight="1" x14ac:dyDescent="0.2">
      <c r="A25" s="12"/>
      <c r="B25" s="181"/>
      <c r="E25" s="179"/>
    </row>
    <row r="26" spans="1:10" ht="15" customHeight="1" x14ac:dyDescent="0.2">
      <c r="A26" s="12">
        <v>15.8</v>
      </c>
      <c r="B26" s="178" t="s">
        <v>14</v>
      </c>
      <c r="E26" s="179"/>
      <c r="G26" s="72"/>
      <c r="H26" s="182"/>
      <c r="I26" s="183"/>
      <c r="J26" s="72"/>
    </row>
    <row r="27" spans="1:10" ht="15" customHeight="1" x14ac:dyDescent="0.2">
      <c r="A27" s="12"/>
      <c r="B27" s="186" t="s">
        <v>63</v>
      </c>
      <c r="E27" s="179"/>
      <c r="G27" s="184"/>
      <c r="H27" s="184"/>
      <c r="I27" s="184"/>
      <c r="J27" s="184"/>
    </row>
    <row r="28" spans="1:10" ht="15" customHeight="1" x14ac:dyDescent="0.2">
      <c r="A28" s="12"/>
      <c r="B28" s="178"/>
      <c r="E28" s="179"/>
      <c r="G28" s="184"/>
      <c r="H28" s="184"/>
      <c r="I28" s="184"/>
      <c r="J28" s="184"/>
    </row>
    <row r="29" spans="1:10" ht="15" customHeight="1" x14ac:dyDescent="0.2">
      <c r="A29" s="12">
        <v>15.9</v>
      </c>
      <c r="B29" s="178" t="s">
        <v>2316</v>
      </c>
      <c r="G29" s="184"/>
      <c r="H29" s="184"/>
      <c r="I29" s="184"/>
      <c r="J29" s="184"/>
    </row>
    <row r="30" spans="1:10" ht="15" customHeight="1" x14ac:dyDescent="0.2">
      <c r="A30" s="12"/>
      <c r="B30" s="178" t="s">
        <v>2317</v>
      </c>
      <c r="G30" s="184"/>
      <c r="H30" s="184"/>
      <c r="I30" s="184"/>
      <c r="J30" s="184"/>
    </row>
    <row r="31" spans="1:10" ht="15" customHeight="1" x14ac:dyDescent="0.2">
      <c r="A31" s="12"/>
      <c r="B31" s="178"/>
      <c r="G31" s="184"/>
      <c r="H31" s="184"/>
      <c r="I31" s="184"/>
      <c r="J31" s="184"/>
    </row>
    <row r="32" spans="1:10" ht="15" customHeight="1" x14ac:dyDescent="0.2">
      <c r="A32" s="18">
        <v>15.1</v>
      </c>
      <c r="B32" s="178" t="s">
        <v>57</v>
      </c>
      <c r="G32" s="184"/>
      <c r="H32" s="184"/>
      <c r="I32" s="184"/>
      <c r="J32" s="184"/>
    </row>
    <row r="33" spans="1:10" ht="15" customHeight="1" x14ac:dyDescent="0.2">
      <c r="A33" s="12"/>
      <c r="B33" s="178" t="s">
        <v>58</v>
      </c>
      <c r="G33" s="184"/>
      <c r="H33" s="184"/>
      <c r="I33" s="184"/>
      <c r="J33" s="184"/>
    </row>
    <row r="34" spans="1:10" ht="15" customHeight="1" x14ac:dyDescent="0.2">
      <c r="A34" s="12"/>
      <c r="B34" s="178"/>
      <c r="G34" s="184"/>
      <c r="H34" s="184"/>
      <c r="I34" s="184"/>
      <c r="J34" s="184"/>
    </row>
    <row r="35" spans="1:10" ht="15" customHeight="1" x14ac:dyDescent="0.2">
      <c r="A35" s="12">
        <v>15.11</v>
      </c>
      <c r="B35" s="178" t="s">
        <v>59</v>
      </c>
      <c r="G35" s="184"/>
      <c r="H35" s="184"/>
      <c r="I35" s="184"/>
      <c r="J35" s="184"/>
    </row>
    <row r="36" spans="1:10" ht="15" customHeight="1" x14ac:dyDescent="0.2">
      <c r="A36" s="12"/>
      <c r="B36" s="178" t="s">
        <v>60</v>
      </c>
    </row>
    <row r="37" spans="1:10" ht="15" customHeight="1" x14ac:dyDescent="0.2">
      <c r="A37" s="12"/>
      <c r="B37" s="185"/>
    </row>
    <row r="38" spans="1:10" ht="15" customHeight="1" x14ac:dyDescent="0.2">
      <c r="A38" s="12">
        <v>15.12</v>
      </c>
      <c r="B38" s="178" t="s">
        <v>27</v>
      </c>
    </row>
    <row r="39" spans="1:10" ht="15" customHeight="1" x14ac:dyDescent="0.2">
      <c r="A39" s="12"/>
      <c r="B39" s="178" t="s">
        <v>28</v>
      </c>
    </row>
    <row r="40" spans="1:10" ht="15" customHeight="1" x14ac:dyDescent="0.2">
      <c r="A40" s="12"/>
      <c r="B40" s="178"/>
    </row>
    <row r="41" spans="1:10" ht="15" customHeight="1" x14ac:dyDescent="0.2">
      <c r="A41" s="12">
        <v>15.13</v>
      </c>
      <c r="B41" s="178" t="s">
        <v>61</v>
      </c>
    </row>
    <row r="42" spans="1:10" ht="15" customHeight="1" x14ac:dyDescent="0.2">
      <c r="A42" s="12"/>
      <c r="B42" s="178" t="s">
        <v>20</v>
      </c>
    </row>
    <row r="43" spans="1:10" ht="15" customHeight="1" x14ac:dyDescent="0.2">
      <c r="A43" s="12"/>
      <c r="B43" s="178"/>
    </row>
    <row r="44" spans="1:10" ht="15" customHeight="1" x14ac:dyDescent="0.2">
      <c r="A44" s="12">
        <v>15.14</v>
      </c>
      <c r="B44" s="178" t="s">
        <v>62</v>
      </c>
    </row>
    <row r="45" spans="1:10" ht="15" customHeight="1" x14ac:dyDescent="0.2">
      <c r="A45" s="12"/>
      <c r="B45" s="178" t="s">
        <v>21</v>
      </c>
    </row>
    <row r="46" spans="1:10" ht="15" customHeight="1" x14ac:dyDescent="0.2">
      <c r="A46" s="12"/>
      <c r="B46" s="178"/>
    </row>
    <row r="47" spans="1:10" ht="15" customHeight="1" x14ac:dyDescent="0.2">
      <c r="A47" s="12">
        <v>15.15</v>
      </c>
      <c r="B47" s="178" t="s">
        <v>10</v>
      </c>
    </row>
    <row r="48" spans="1:10" ht="15" customHeight="1" x14ac:dyDescent="0.2">
      <c r="A48" s="12"/>
      <c r="B48" s="178" t="s">
        <v>22</v>
      </c>
    </row>
    <row r="49" spans="1:2" ht="15" customHeight="1" x14ac:dyDescent="0.2">
      <c r="A49" s="12"/>
      <c r="B49" s="178"/>
    </row>
    <row r="50" spans="1:2" ht="15" customHeight="1" x14ac:dyDescent="0.2">
      <c r="A50" s="12"/>
      <c r="B50" s="178"/>
    </row>
  </sheetData>
  <mergeCells count="1">
    <mergeCell ref="A2:C2"/>
  </mergeCells>
  <hyperlinks>
    <hyperlink ref="B5:B6" location="'15.1'!A1" display="Harga Harta Tanah Kediaman" xr:uid="{1CD104DE-E9CC-4BCB-B3FB-8C8BB0FFF6D6}"/>
    <hyperlink ref="B8:B9" location="'15.2'!A1" display="Harga Tanah Bangunan Kediaman" xr:uid="{F7A881F6-F6F7-42A9-8DA5-5B3B8B65C76D}"/>
    <hyperlink ref="B11:B12" location="'15.3'!A1" display="Sewaan Harta Tanah Kediaman " xr:uid="{96A2D6DB-1ED1-41E7-B20B-17368D3EE311}"/>
    <hyperlink ref="B14:B15" location="'15.4'!A1" display="Harga Kedai" xr:uid="{271FA704-FC45-43FC-B214-93D4F0757133}"/>
    <hyperlink ref="B17:B18" location="'15.5'!A1" display="Sewaan Tingkat Bawah Kedai" xr:uid="{283FA011-2D03-4CC3-8F22-5B26307E56CF}"/>
    <hyperlink ref="B20:B21" location="'15.6'!A1" display="Harga Pangsapuri Khidmat dan SOHO" xr:uid="{3DBCCE2D-C0D2-42BE-83E7-4257AA69C17B}"/>
    <hyperlink ref="B23:B24" location="'15.7'!A1" display="Sewaan Pangsapuri Khidmat dan SOHO" xr:uid="{8810CD68-5622-443A-8BA6-229A1F57F722}"/>
    <hyperlink ref="B26:B27" location="'15.8'!A1" display="Harga Ruang Niaga Dalam Kompleks Perniagaan" xr:uid="{26E60D9D-B9A0-439D-A21C-9F0A11CDDEF2}"/>
    <hyperlink ref="B35:B36" location="'15.10'!A1" display="Sewaan Ruang Pejabat Dalam Bangunan Pejabat Binaan Khas" xr:uid="{B2BE167D-6ADA-4ED6-B37A-B82906F58C8E}"/>
    <hyperlink ref="B38:B39" location="'15.11'!A1" display="Sewaan Ruang Pejabat Dalam Kedai" xr:uid="{C9520D51-1DE6-414C-A4D8-7ECBFCAD0088}"/>
    <hyperlink ref="B41:B42" location="'15.12'!A1" display="Harga Harta Tanah Perindustrian" xr:uid="{86627177-D346-4DB2-8E20-087BF23D91DE}"/>
    <hyperlink ref="B44:B45" location="'15.13'!A1" display="Harga Harta Tanah Pertanian" xr:uid="{27130FC6-904F-4A80-9646-F0128CC05AE7}"/>
    <hyperlink ref="B47:B48" location="'15.14'!A1" display="Harga Tanah Pembangunan" xr:uid="{81C6BE7C-508C-458A-98C1-BC1440782F0F}"/>
    <hyperlink ref="B32:B33" location="'15.9'!A1" display="Harga Ruang Pejabat Dalam Bangunan Pejabat Binaan Khas" xr:uid="{59AD7888-CBBA-42DF-8C06-6C8EEA9C0EC8}"/>
    <hyperlink ref="B32" location="'15.10'!A1" display="Harga Ruang Pejabat Dalam Bangunan Pejabat Binaan Khas" xr:uid="{5CA3CF8D-0F1E-443A-ADB5-759E40957FC3}"/>
    <hyperlink ref="B33" location="'15.10'!A1" display="Prices of Office Space in Purpose-Built Office Building" xr:uid="{3C515B2B-ED4E-4C41-A507-064C896B0B99}"/>
    <hyperlink ref="B35" location="'15.11'!A1" display="Sewaan Ruang Pejabat Dalam Bangunan Pejabat Binaan Khas" xr:uid="{A74DACD0-A3EF-42C5-92D6-CB0AB2476BAC}"/>
    <hyperlink ref="B36" location="'15.11'!A1" display="Rentals of Office Space in Purpose-Built Office Building" xr:uid="{CC82CCCE-22C7-4FFE-A21F-DE012F5898AB}"/>
    <hyperlink ref="B38" location="'15.12'!A1" display="Sewaan Ruang Pejabat Dalam Kedai" xr:uid="{02A4D8F1-5A99-4C58-A61F-1FCB48CB8513}"/>
    <hyperlink ref="B39" location="'15.12'!A1" display="Rentals of Office Space in Shop" xr:uid="{E84C37EE-0533-4ECB-9FDF-ACA2939D2DCE}"/>
    <hyperlink ref="B41" location="'15.13'!A1" display="Harga Harta Tanah Perindustrian" xr:uid="{9CB47F3E-AC6E-4BC1-B359-F9272D876BAA}"/>
    <hyperlink ref="B42" location="'15.13'!A1" display="Prices of Industrial Property" xr:uid="{B6247B72-C661-443A-9F4A-653DB6C12361}"/>
    <hyperlink ref="B44" location="'15.14'!A1" display="Harga Harta Tanah Pertanian" xr:uid="{75CEFC51-E8DF-465D-9636-E25C263BBA82}"/>
    <hyperlink ref="B45" location="'15.14'!A1" display="Prices of Agricultural Property" xr:uid="{5487F4BC-2298-414D-BE75-AD7EBEA01DAB}"/>
    <hyperlink ref="B47" location="'15.15'!A1" display="Harga Tanah Pembangunan" xr:uid="{70889CF8-AB31-4B57-AEE1-A8A7E6CDE1DF}"/>
    <hyperlink ref="B48" location="'15.15'!A1" display="Prices of Development Land" xr:uid="{A1B74C5A-404D-4C3A-83CD-9BA076E3A80B}"/>
    <hyperlink ref="B29" location="'15.9'!A1" display="Sewaan Ruang Niaga Dalam Kompleks Perniagaan" xr:uid="{EF9F02E0-4E7E-4094-B7F8-2C3A1DA9BCD7}"/>
    <hyperlink ref="B30" location="'15.9'!A1" display="Rentals of Retail Space in Commercial Complex" xr:uid="{13AE9BD1-1E06-4438-9CAC-B5C8111D7E59}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2402-56D4-4BC7-AA32-3D41318714B6}">
  <sheetPr>
    <tabColor theme="7" tint="0.79998168889431442"/>
  </sheetPr>
  <dimension ref="A1:F200"/>
  <sheetViews>
    <sheetView zoomScale="85" zoomScaleNormal="85" zoomScaleSheetLayoutView="100" workbookViewId="0"/>
  </sheetViews>
  <sheetFormatPr defaultRowHeight="15" customHeight="1" x14ac:dyDescent="0.2"/>
  <cols>
    <col min="1" max="1" width="29.42578125" style="14" customWidth="1"/>
    <col min="2" max="6" width="20.7109375" style="14" customWidth="1"/>
    <col min="7" max="16384" width="9.140625" style="14"/>
  </cols>
  <sheetData>
    <row r="1" spans="1:6" ht="15" customHeight="1" x14ac:dyDescent="0.2">
      <c r="A1" s="8" t="s">
        <v>2314</v>
      </c>
    </row>
    <row r="2" spans="1:6" ht="15" customHeight="1" x14ac:dyDescent="0.2">
      <c r="A2" s="8" t="s">
        <v>2316</v>
      </c>
    </row>
    <row r="3" spans="1:6" ht="15" customHeight="1" x14ac:dyDescent="0.2">
      <c r="A3" s="70" t="s">
        <v>2317</v>
      </c>
    </row>
    <row r="5" spans="1:6" ht="39.950000000000003" customHeight="1" x14ac:dyDescent="0.2">
      <c r="A5" s="189" t="s">
        <v>15</v>
      </c>
      <c r="B5" s="189" t="s">
        <v>1</v>
      </c>
      <c r="C5" s="189" t="s">
        <v>38</v>
      </c>
      <c r="D5" s="196" t="s">
        <v>2318</v>
      </c>
      <c r="E5" s="195"/>
      <c r="F5" s="189" t="s">
        <v>3</v>
      </c>
    </row>
    <row r="6" spans="1:6" ht="39.950000000000003" customHeight="1" x14ac:dyDescent="0.2">
      <c r="A6" s="189"/>
      <c r="B6" s="189"/>
      <c r="C6" s="189"/>
      <c r="D6" s="79">
        <v>2024</v>
      </c>
      <c r="E6" s="79">
        <v>2025</v>
      </c>
      <c r="F6" s="189"/>
    </row>
    <row r="7" spans="1:6" ht="15" customHeight="1" x14ac:dyDescent="0.2">
      <c r="A7" s="1"/>
      <c r="B7" s="1"/>
      <c r="C7" s="1"/>
      <c r="D7" s="174"/>
      <c r="E7" s="1"/>
      <c r="F7" s="1"/>
    </row>
    <row r="8" spans="1:6" ht="15" customHeight="1" x14ac:dyDescent="0.25">
      <c r="A8" s="202" t="s">
        <v>98</v>
      </c>
      <c r="B8" s="16"/>
      <c r="C8" s="16"/>
      <c r="D8" s="12"/>
      <c r="E8" s="12"/>
      <c r="F8" s="12"/>
    </row>
    <row r="9" spans="1:6" ht="15" customHeight="1" x14ac:dyDescent="0.2">
      <c r="A9" s="223" t="s">
        <v>2320</v>
      </c>
      <c r="B9" s="16" t="s">
        <v>1262</v>
      </c>
      <c r="C9" s="12">
        <v>4</v>
      </c>
      <c r="D9" s="12" t="s">
        <v>2321</v>
      </c>
      <c r="E9" s="12" t="s">
        <v>2321</v>
      </c>
      <c r="F9" s="13" t="s">
        <v>0</v>
      </c>
    </row>
    <row r="10" spans="1:6" ht="15" customHeight="1" x14ac:dyDescent="0.2">
      <c r="A10" s="203"/>
      <c r="B10" s="16"/>
      <c r="C10" s="36" t="s">
        <v>2322</v>
      </c>
      <c r="D10" s="12" t="s">
        <v>2323</v>
      </c>
      <c r="E10" s="12" t="s">
        <v>2323</v>
      </c>
      <c r="F10" s="13" t="s">
        <v>0</v>
      </c>
    </row>
    <row r="11" spans="1:6" ht="15" customHeight="1" x14ac:dyDescent="0.2">
      <c r="A11" s="204"/>
      <c r="B11" s="204"/>
      <c r="C11" s="36" t="s">
        <v>2324</v>
      </c>
      <c r="D11" s="12" t="s">
        <v>2325</v>
      </c>
      <c r="E11" s="12" t="s">
        <v>2325</v>
      </c>
      <c r="F11" s="13" t="s">
        <v>0</v>
      </c>
    </row>
    <row r="12" spans="1:6" ht="15" customHeight="1" x14ac:dyDescent="0.2">
      <c r="A12" s="203"/>
      <c r="B12" s="16"/>
      <c r="C12" s="15">
        <v>1379</v>
      </c>
      <c r="D12" s="12">
        <v>22.96</v>
      </c>
      <c r="E12" s="12">
        <v>22.96</v>
      </c>
      <c r="F12" s="13" t="s">
        <v>0</v>
      </c>
    </row>
    <row r="13" spans="1:6" ht="15" customHeight="1" x14ac:dyDescent="0.2">
      <c r="A13" s="203"/>
      <c r="B13" s="16">
        <v>1</v>
      </c>
      <c r="C13" s="36" t="s">
        <v>2326</v>
      </c>
      <c r="D13" s="12" t="s">
        <v>2327</v>
      </c>
      <c r="E13" s="12" t="s">
        <v>2327</v>
      </c>
      <c r="F13" s="13" t="s">
        <v>0</v>
      </c>
    </row>
    <row r="14" spans="1:6" ht="15" customHeight="1" x14ac:dyDescent="0.2">
      <c r="A14" s="203"/>
      <c r="B14" s="16"/>
      <c r="C14" s="15">
        <v>1120</v>
      </c>
      <c r="D14" s="12">
        <v>22.96</v>
      </c>
      <c r="E14" s="12">
        <v>22.96</v>
      </c>
      <c r="F14" s="13" t="s">
        <v>0</v>
      </c>
    </row>
    <row r="15" spans="1:6" ht="15" customHeight="1" x14ac:dyDescent="0.2">
      <c r="A15" s="204"/>
      <c r="B15" s="16">
        <v>3</v>
      </c>
      <c r="C15" s="16" t="s">
        <v>2328</v>
      </c>
      <c r="D15" s="12" t="s">
        <v>2329</v>
      </c>
      <c r="E15" s="12" t="s">
        <v>2329</v>
      </c>
      <c r="F15" s="13" t="s">
        <v>0</v>
      </c>
    </row>
    <row r="16" spans="1:6" ht="15" customHeight="1" x14ac:dyDescent="0.2">
      <c r="A16" s="204"/>
      <c r="B16" s="16"/>
      <c r="C16" s="16">
        <v>307</v>
      </c>
      <c r="D16" s="12">
        <v>13.03</v>
      </c>
      <c r="E16" s="12">
        <v>13.03</v>
      </c>
      <c r="F16" s="12" t="s">
        <v>0</v>
      </c>
    </row>
    <row r="17" spans="1:6" ht="15" customHeight="1" x14ac:dyDescent="0.2">
      <c r="A17" s="204"/>
      <c r="B17" s="16"/>
      <c r="C17" s="16"/>
      <c r="D17" s="12"/>
      <c r="E17" s="12"/>
      <c r="F17" s="12"/>
    </row>
    <row r="18" spans="1:6" ht="15" customHeight="1" x14ac:dyDescent="0.25">
      <c r="A18" s="202" t="s">
        <v>70</v>
      </c>
      <c r="B18" s="205"/>
      <c r="C18" s="204"/>
      <c r="D18" s="204"/>
      <c r="E18" s="204"/>
      <c r="F18" s="206"/>
    </row>
    <row r="19" spans="1:6" ht="15" customHeight="1" x14ac:dyDescent="0.2">
      <c r="A19" s="223" t="s">
        <v>2330</v>
      </c>
      <c r="B19" s="205" t="s">
        <v>1262</v>
      </c>
      <c r="C19" s="12">
        <v>11</v>
      </c>
      <c r="D19" s="12">
        <v>87.49</v>
      </c>
      <c r="E19" s="12">
        <v>87.49</v>
      </c>
      <c r="F19" s="12" t="s">
        <v>0</v>
      </c>
    </row>
    <row r="20" spans="1:6" ht="15" customHeight="1" x14ac:dyDescent="0.2">
      <c r="A20" s="223"/>
      <c r="B20" s="207">
        <v>1</v>
      </c>
      <c r="C20" s="12">
        <v>102</v>
      </c>
      <c r="D20" s="12">
        <v>14.71</v>
      </c>
      <c r="E20" s="12">
        <v>14.71</v>
      </c>
      <c r="F20" s="12" t="s">
        <v>0</v>
      </c>
    </row>
    <row r="21" spans="1:6" ht="15" customHeight="1" x14ac:dyDescent="0.2">
      <c r="A21" s="223" t="s">
        <v>1263</v>
      </c>
      <c r="B21" s="16" t="s">
        <v>2331</v>
      </c>
      <c r="C21" s="16" t="s">
        <v>2332</v>
      </c>
      <c r="D21" s="12" t="s">
        <v>2333</v>
      </c>
      <c r="E21" s="12" t="s">
        <v>2333</v>
      </c>
      <c r="F21" s="12" t="s">
        <v>0</v>
      </c>
    </row>
    <row r="22" spans="1:6" ht="15" customHeight="1" x14ac:dyDescent="0.2">
      <c r="A22" s="223"/>
      <c r="B22" s="16"/>
      <c r="C22" s="16" t="s">
        <v>2334</v>
      </c>
      <c r="D22" s="12" t="s">
        <v>2335</v>
      </c>
      <c r="E22" s="12" t="s">
        <v>2335</v>
      </c>
      <c r="F22" s="13" t="s">
        <v>0</v>
      </c>
    </row>
    <row r="23" spans="1:6" ht="15" customHeight="1" x14ac:dyDescent="0.2">
      <c r="A23" s="223"/>
      <c r="B23" s="16" t="s">
        <v>202</v>
      </c>
      <c r="C23" s="36" t="s">
        <v>2336</v>
      </c>
      <c r="D23" s="12" t="s">
        <v>2337</v>
      </c>
      <c r="E23" s="12" t="s">
        <v>2337</v>
      </c>
      <c r="F23" s="31" t="s">
        <v>0</v>
      </c>
    </row>
    <row r="24" spans="1:6" ht="15" customHeight="1" x14ac:dyDescent="0.2">
      <c r="A24" s="223"/>
      <c r="B24" s="16"/>
      <c r="C24" s="12">
        <v>30</v>
      </c>
      <c r="D24" s="12">
        <v>301.04000000000002</v>
      </c>
      <c r="E24" s="12">
        <v>301.04000000000002</v>
      </c>
      <c r="F24" s="31" t="s">
        <v>0</v>
      </c>
    </row>
    <row r="25" spans="1:6" ht="15" customHeight="1" x14ac:dyDescent="0.2">
      <c r="A25" s="223"/>
      <c r="B25" s="16"/>
      <c r="C25" s="12">
        <v>230</v>
      </c>
      <c r="D25" s="12">
        <v>10.87</v>
      </c>
      <c r="E25" s="12">
        <v>10.87</v>
      </c>
      <c r="F25" s="31" t="s">
        <v>0</v>
      </c>
    </row>
    <row r="26" spans="1:6" ht="15" customHeight="1" x14ac:dyDescent="0.2">
      <c r="A26" s="223"/>
      <c r="B26" s="16">
        <v>1</v>
      </c>
      <c r="C26" s="36" t="s">
        <v>2338</v>
      </c>
      <c r="D26" s="12" t="s">
        <v>2339</v>
      </c>
      <c r="E26" s="12" t="s">
        <v>2339</v>
      </c>
      <c r="F26" s="31" t="s">
        <v>0</v>
      </c>
    </row>
    <row r="27" spans="1:6" ht="15" customHeight="1" x14ac:dyDescent="0.2">
      <c r="A27" s="223"/>
      <c r="B27" s="16"/>
      <c r="C27" s="36" t="s">
        <v>2340</v>
      </c>
      <c r="D27" s="12" t="s">
        <v>2341</v>
      </c>
      <c r="E27" s="12" t="s">
        <v>2341</v>
      </c>
      <c r="F27" s="31" t="s">
        <v>0</v>
      </c>
    </row>
    <row r="28" spans="1:6" ht="15" customHeight="1" x14ac:dyDescent="0.2">
      <c r="A28" s="223"/>
      <c r="B28" s="16">
        <v>2</v>
      </c>
      <c r="C28" s="36" t="s">
        <v>2342</v>
      </c>
      <c r="D28" s="12" t="s">
        <v>2343</v>
      </c>
      <c r="E28" s="12" t="s">
        <v>2343</v>
      </c>
      <c r="F28" s="31" t="s">
        <v>0</v>
      </c>
    </row>
    <row r="29" spans="1:6" ht="15" customHeight="1" x14ac:dyDescent="0.2">
      <c r="A29" s="223"/>
      <c r="B29" s="16"/>
      <c r="C29" s="36" t="s">
        <v>2344</v>
      </c>
      <c r="D29" s="12" t="s">
        <v>2345</v>
      </c>
      <c r="E29" s="12" t="s">
        <v>2345</v>
      </c>
      <c r="F29" s="31" t="s">
        <v>0</v>
      </c>
    </row>
    <row r="30" spans="1:6" ht="15" customHeight="1" x14ac:dyDescent="0.2">
      <c r="A30" s="223"/>
      <c r="B30" s="16"/>
      <c r="C30" s="16" t="s">
        <v>2346</v>
      </c>
      <c r="D30" s="12" t="s">
        <v>2347</v>
      </c>
      <c r="E30" s="12" t="s">
        <v>2347</v>
      </c>
      <c r="F30" s="31" t="s">
        <v>0</v>
      </c>
    </row>
    <row r="31" spans="1:6" ht="15" customHeight="1" x14ac:dyDescent="0.2">
      <c r="A31" s="223"/>
      <c r="B31" s="16"/>
      <c r="C31" s="16">
        <v>332</v>
      </c>
      <c r="D31" s="12">
        <v>59.48</v>
      </c>
      <c r="E31" s="12">
        <v>59.48</v>
      </c>
      <c r="F31" s="12" t="s">
        <v>0</v>
      </c>
    </row>
    <row r="32" spans="1:6" ht="15" customHeight="1" x14ac:dyDescent="0.2">
      <c r="A32" s="223"/>
      <c r="B32" s="16">
        <v>3</v>
      </c>
      <c r="C32" s="15" t="s">
        <v>2348</v>
      </c>
      <c r="D32" s="12" t="s">
        <v>2349</v>
      </c>
      <c r="E32" s="12" t="s">
        <v>2349</v>
      </c>
      <c r="F32" s="13" t="s">
        <v>0</v>
      </c>
    </row>
    <row r="33" spans="1:6" ht="15" customHeight="1" x14ac:dyDescent="0.2">
      <c r="A33" s="223"/>
      <c r="B33" s="16"/>
      <c r="C33" s="15">
        <v>1084</v>
      </c>
      <c r="D33" s="12">
        <v>48.5</v>
      </c>
      <c r="E33" s="12">
        <v>48.5</v>
      </c>
      <c r="F33" s="13" t="s">
        <v>0</v>
      </c>
    </row>
    <row r="34" spans="1:6" ht="15" customHeight="1" x14ac:dyDescent="0.2">
      <c r="A34" s="223"/>
      <c r="B34" s="16">
        <v>4</v>
      </c>
      <c r="C34" s="16" t="s">
        <v>2350</v>
      </c>
      <c r="D34" s="12" t="s">
        <v>2351</v>
      </c>
      <c r="E34" s="12" t="s">
        <v>2351</v>
      </c>
      <c r="F34" s="13" t="s">
        <v>0</v>
      </c>
    </row>
    <row r="35" spans="1:6" ht="15" customHeight="1" x14ac:dyDescent="0.2">
      <c r="A35" s="223"/>
      <c r="B35" s="16">
        <v>5</v>
      </c>
      <c r="C35" s="16" t="s">
        <v>2352</v>
      </c>
      <c r="D35" s="12" t="s">
        <v>2353</v>
      </c>
      <c r="E35" s="12" t="s">
        <v>2353</v>
      </c>
      <c r="F35" s="13" t="s">
        <v>0</v>
      </c>
    </row>
    <row r="36" spans="1:6" ht="15" customHeight="1" x14ac:dyDescent="0.2">
      <c r="A36" s="223"/>
      <c r="B36" s="204"/>
      <c r="C36" s="16">
        <v>174</v>
      </c>
      <c r="D36" s="12">
        <v>14.37</v>
      </c>
      <c r="E36" s="12">
        <v>14.37</v>
      </c>
      <c r="F36" s="13" t="s">
        <v>0</v>
      </c>
    </row>
    <row r="37" spans="1:6" ht="15" customHeight="1" x14ac:dyDescent="0.2">
      <c r="A37" s="223" t="s">
        <v>204</v>
      </c>
      <c r="B37" s="16" t="s">
        <v>1262</v>
      </c>
      <c r="C37" s="16">
        <v>770</v>
      </c>
      <c r="D37" s="12">
        <v>37.909999999999997</v>
      </c>
      <c r="E37" s="12">
        <v>37.909999999999997</v>
      </c>
      <c r="F37" s="13" t="s">
        <v>0</v>
      </c>
    </row>
    <row r="38" spans="1:6" ht="15" customHeight="1" x14ac:dyDescent="0.2">
      <c r="A38" s="224"/>
      <c r="B38" s="204"/>
      <c r="C38" s="15">
        <v>2699</v>
      </c>
      <c r="D38" s="12">
        <v>23.68</v>
      </c>
      <c r="E38" s="12">
        <v>23.68</v>
      </c>
      <c r="F38" s="13" t="s">
        <v>0</v>
      </c>
    </row>
    <row r="39" spans="1:6" ht="15" customHeight="1" x14ac:dyDescent="0.2">
      <c r="A39" s="224"/>
      <c r="B39" s="12">
        <v>1</v>
      </c>
      <c r="C39" s="15">
        <v>56</v>
      </c>
      <c r="D39" s="12">
        <v>53.91</v>
      </c>
      <c r="E39" s="12">
        <v>53.91</v>
      </c>
      <c r="F39" s="13" t="s">
        <v>0</v>
      </c>
    </row>
    <row r="40" spans="1:6" ht="15" customHeight="1" x14ac:dyDescent="0.2">
      <c r="A40" s="224"/>
      <c r="B40" s="16">
        <v>2</v>
      </c>
      <c r="C40" s="16" t="s">
        <v>2354</v>
      </c>
      <c r="D40" s="12">
        <v>25.69</v>
      </c>
      <c r="E40" s="12">
        <v>25.69</v>
      </c>
      <c r="F40" s="13" t="s">
        <v>0</v>
      </c>
    </row>
    <row r="41" spans="1:6" ht="15" customHeight="1" x14ac:dyDescent="0.2">
      <c r="A41" s="224"/>
      <c r="B41" s="16">
        <v>4</v>
      </c>
      <c r="C41" s="16" t="s">
        <v>2355</v>
      </c>
      <c r="D41" s="12" t="s">
        <v>2356</v>
      </c>
      <c r="E41" s="12" t="s">
        <v>2356</v>
      </c>
      <c r="F41" s="13" t="s">
        <v>0</v>
      </c>
    </row>
    <row r="42" spans="1:6" ht="15" customHeight="1" x14ac:dyDescent="0.2">
      <c r="A42" s="223" t="s">
        <v>1070</v>
      </c>
      <c r="B42" s="16" t="s">
        <v>1262</v>
      </c>
      <c r="C42" s="36" t="s">
        <v>2357</v>
      </c>
      <c r="D42" s="18" t="s">
        <v>2358</v>
      </c>
      <c r="E42" s="18" t="s">
        <v>2358</v>
      </c>
      <c r="F42" s="13" t="s">
        <v>0</v>
      </c>
    </row>
    <row r="43" spans="1:6" ht="15" customHeight="1" x14ac:dyDescent="0.2">
      <c r="A43" s="223"/>
      <c r="B43" s="16"/>
      <c r="C43" s="36" t="s">
        <v>2359</v>
      </c>
      <c r="D43" s="18" t="s">
        <v>2360</v>
      </c>
      <c r="E43" s="18" t="s">
        <v>2360</v>
      </c>
      <c r="F43" s="13" t="s">
        <v>0</v>
      </c>
    </row>
    <row r="44" spans="1:6" ht="15" customHeight="1" x14ac:dyDescent="0.2">
      <c r="A44" s="223"/>
      <c r="B44" s="16"/>
      <c r="C44" s="36" t="s">
        <v>2361</v>
      </c>
      <c r="D44" s="18" t="s">
        <v>2362</v>
      </c>
      <c r="E44" s="18" t="s">
        <v>2362</v>
      </c>
      <c r="F44" s="13" t="s">
        <v>0</v>
      </c>
    </row>
    <row r="45" spans="1:6" ht="15" customHeight="1" x14ac:dyDescent="0.2">
      <c r="A45" s="223"/>
      <c r="B45" s="16"/>
      <c r="C45" s="36" t="s">
        <v>2363</v>
      </c>
      <c r="D45" s="18" t="s">
        <v>2364</v>
      </c>
      <c r="E45" s="18" t="s">
        <v>2364</v>
      </c>
      <c r="F45" s="13" t="s">
        <v>0</v>
      </c>
    </row>
    <row r="46" spans="1:6" ht="15" customHeight="1" x14ac:dyDescent="0.2">
      <c r="A46" s="224"/>
      <c r="B46" s="204"/>
      <c r="C46" s="12" t="s">
        <v>2365</v>
      </c>
      <c r="D46" s="12" t="s">
        <v>2366</v>
      </c>
      <c r="E46" s="12" t="s">
        <v>2367</v>
      </c>
      <c r="F46" s="13" t="s">
        <v>0</v>
      </c>
    </row>
    <row r="47" spans="1:6" ht="15" customHeight="1" x14ac:dyDescent="0.2">
      <c r="A47" s="223"/>
      <c r="B47" s="16"/>
      <c r="C47" s="16">
        <v>543</v>
      </c>
      <c r="D47" s="12" t="s">
        <v>2368</v>
      </c>
      <c r="E47" s="12" t="s">
        <v>2368</v>
      </c>
      <c r="F47" s="13" t="s">
        <v>0</v>
      </c>
    </row>
    <row r="48" spans="1:6" ht="15" customHeight="1" x14ac:dyDescent="0.2">
      <c r="A48" s="224"/>
      <c r="B48" s="16">
        <v>1</v>
      </c>
      <c r="C48" s="16" t="s">
        <v>2369</v>
      </c>
      <c r="D48" s="12" t="s">
        <v>2370</v>
      </c>
      <c r="E48" s="12" t="s">
        <v>2370</v>
      </c>
      <c r="F48" s="31" t="s">
        <v>0</v>
      </c>
    </row>
    <row r="49" spans="1:6" ht="15" customHeight="1" x14ac:dyDescent="0.2">
      <c r="A49" s="224"/>
      <c r="B49" s="16"/>
      <c r="C49" s="16" t="s">
        <v>2371</v>
      </c>
      <c r="D49" s="12" t="s">
        <v>2372</v>
      </c>
      <c r="E49" s="12" t="s">
        <v>2372</v>
      </c>
      <c r="F49" s="31" t="s">
        <v>0</v>
      </c>
    </row>
    <row r="50" spans="1:6" ht="15" customHeight="1" x14ac:dyDescent="0.2">
      <c r="A50" s="224"/>
      <c r="B50" s="16"/>
      <c r="C50" s="16" t="s">
        <v>2373</v>
      </c>
      <c r="D50" s="12" t="s">
        <v>2374</v>
      </c>
      <c r="E50" s="12" t="s">
        <v>2374</v>
      </c>
      <c r="F50" s="31" t="s">
        <v>0</v>
      </c>
    </row>
    <row r="51" spans="1:6" ht="15" customHeight="1" x14ac:dyDescent="0.2">
      <c r="A51" s="224"/>
      <c r="B51" s="16">
        <v>2</v>
      </c>
      <c r="C51" s="16" t="s">
        <v>2375</v>
      </c>
      <c r="D51" s="12" t="s">
        <v>2376</v>
      </c>
      <c r="E51" s="12" t="s">
        <v>2376</v>
      </c>
      <c r="F51" s="31" t="s">
        <v>0</v>
      </c>
    </row>
    <row r="52" spans="1:6" ht="15" customHeight="1" x14ac:dyDescent="0.2">
      <c r="A52" s="224"/>
      <c r="B52" s="16"/>
      <c r="C52" s="16" t="s">
        <v>2377</v>
      </c>
      <c r="D52" s="12" t="s">
        <v>2378</v>
      </c>
      <c r="E52" s="12" t="s">
        <v>2378</v>
      </c>
      <c r="F52" s="31" t="s">
        <v>0</v>
      </c>
    </row>
    <row r="53" spans="1:6" ht="15" customHeight="1" x14ac:dyDescent="0.2">
      <c r="A53" s="223" t="s">
        <v>2379</v>
      </c>
      <c r="B53" s="16" t="s">
        <v>1262</v>
      </c>
      <c r="C53" s="36" t="s">
        <v>1264</v>
      </c>
      <c r="D53" s="12" t="s">
        <v>2380</v>
      </c>
      <c r="E53" s="12" t="s">
        <v>2380</v>
      </c>
      <c r="F53" s="13" t="s">
        <v>0</v>
      </c>
    </row>
    <row r="54" spans="1:6" ht="15" customHeight="1" x14ac:dyDescent="0.2">
      <c r="A54" s="224"/>
      <c r="B54" s="204"/>
      <c r="C54" s="12">
        <v>19</v>
      </c>
      <c r="D54" s="12">
        <v>94.74</v>
      </c>
      <c r="E54" s="12">
        <v>94.74</v>
      </c>
      <c r="F54" s="13" t="s">
        <v>0</v>
      </c>
    </row>
    <row r="55" spans="1:6" ht="15" customHeight="1" x14ac:dyDescent="0.2">
      <c r="A55" s="224"/>
      <c r="B55" s="204"/>
      <c r="C55" s="16" t="s">
        <v>2381</v>
      </c>
      <c r="D55" s="12" t="s">
        <v>2382</v>
      </c>
      <c r="E55" s="12" t="s">
        <v>2382</v>
      </c>
      <c r="F55" s="13" t="s">
        <v>0</v>
      </c>
    </row>
    <row r="56" spans="1:6" ht="15" customHeight="1" x14ac:dyDescent="0.2">
      <c r="A56" s="223"/>
      <c r="B56" s="16"/>
      <c r="C56" s="16">
        <v>120</v>
      </c>
      <c r="D56" s="12">
        <v>16.670000000000002</v>
      </c>
      <c r="E56" s="12">
        <v>16.670000000000002</v>
      </c>
      <c r="F56" s="13" t="s">
        <v>0</v>
      </c>
    </row>
    <row r="57" spans="1:6" ht="15" customHeight="1" x14ac:dyDescent="0.2">
      <c r="A57" s="223" t="s">
        <v>205</v>
      </c>
      <c r="B57" s="16" t="s">
        <v>1262</v>
      </c>
      <c r="C57" s="16" t="s">
        <v>2383</v>
      </c>
      <c r="D57" s="18" t="s">
        <v>2384</v>
      </c>
      <c r="E57" s="18" t="s">
        <v>2384</v>
      </c>
      <c r="F57" s="13" t="s">
        <v>0</v>
      </c>
    </row>
    <row r="58" spans="1:6" ht="15" customHeight="1" x14ac:dyDescent="0.2">
      <c r="A58" s="224"/>
      <c r="B58" s="204"/>
      <c r="C58" s="16" t="s">
        <v>2385</v>
      </c>
      <c r="D58" s="18" t="s">
        <v>2386</v>
      </c>
      <c r="E58" s="18" t="s">
        <v>2386</v>
      </c>
      <c r="F58" s="31" t="s">
        <v>0</v>
      </c>
    </row>
    <row r="59" spans="1:6" ht="15" customHeight="1" x14ac:dyDescent="0.2">
      <c r="A59" s="224"/>
      <c r="B59" s="16">
        <v>1</v>
      </c>
      <c r="C59" s="16" t="s">
        <v>2387</v>
      </c>
      <c r="D59" s="12" t="s">
        <v>2388</v>
      </c>
      <c r="E59" s="12" t="s">
        <v>2388</v>
      </c>
      <c r="F59" s="12" t="s">
        <v>0</v>
      </c>
    </row>
    <row r="60" spans="1:6" ht="15" customHeight="1" x14ac:dyDescent="0.2">
      <c r="A60" s="223" t="s">
        <v>2389</v>
      </c>
      <c r="B60" s="16" t="s">
        <v>2390</v>
      </c>
      <c r="C60" s="16" t="s">
        <v>2391</v>
      </c>
      <c r="D60" s="12" t="s">
        <v>2392</v>
      </c>
      <c r="E60" s="12" t="s">
        <v>2392</v>
      </c>
      <c r="F60" s="12" t="s">
        <v>0</v>
      </c>
    </row>
    <row r="61" spans="1:6" ht="15" customHeight="1" x14ac:dyDescent="0.2">
      <c r="A61" s="223"/>
      <c r="B61" s="16"/>
      <c r="C61" s="16" t="s">
        <v>2393</v>
      </c>
      <c r="D61" s="12" t="s">
        <v>2394</v>
      </c>
      <c r="E61" s="12" t="s">
        <v>2394</v>
      </c>
      <c r="F61" s="12" t="s">
        <v>0</v>
      </c>
    </row>
    <row r="62" spans="1:6" ht="15" customHeight="1" x14ac:dyDescent="0.2">
      <c r="A62" s="223"/>
      <c r="B62" s="16" t="s">
        <v>1262</v>
      </c>
      <c r="C62" s="16" t="s">
        <v>2395</v>
      </c>
      <c r="D62" s="12" t="s">
        <v>2396</v>
      </c>
      <c r="E62" s="12" t="s">
        <v>2396</v>
      </c>
      <c r="F62" s="12" t="s">
        <v>0</v>
      </c>
    </row>
    <row r="63" spans="1:6" ht="15" customHeight="1" x14ac:dyDescent="0.2">
      <c r="A63" s="223"/>
      <c r="B63" s="16"/>
      <c r="C63" s="16" t="s">
        <v>2397</v>
      </c>
      <c r="D63" s="12" t="s">
        <v>2398</v>
      </c>
      <c r="E63" s="12" t="s">
        <v>2398</v>
      </c>
      <c r="F63" s="13" t="s">
        <v>0</v>
      </c>
    </row>
    <row r="64" spans="1:6" ht="15" customHeight="1" x14ac:dyDescent="0.2">
      <c r="A64" s="223"/>
      <c r="B64" s="16">
        <v>1</v>
      </c>
      <c r="C64" s="16" t="s">
        <v>2399</v>
      </c>
      <c r="D64" s="12" t="s">
        <v>2400</v>
      </c>
      <c r="E64" s="12" t="s">
        <v>2400</v>
      </c>
      <c r="F64" s="12" t="s">
        <v>0</v>
      </c>
    </row>
    <row r="65" spans="1:6" ht="15" customHeight="1" x14ac:dyDescent="0.25">
      <c r="A65" s="225"/>
      <c r="B65" s="16"/>
      <c r="C65" s="16" t="s">
        <v>2401</v>
      </c>
      <c r="D65" s="12" t="s">
        <v>2402</v>
      </c>
      <c r="E65" s="12" t="s">
        <v>2402</v>
      </c>
      <c r="F65" s="12" t="s">
        <v>0</v>
      </c>
    </row>
    <row r="66" spans="1:6" ht="15" customHeight="1" x14ac:dyDescent="0.25">
      <c r="A66" s="225"/>
      <c r="B66" s="16">
        <v>2</v>
      </c>
      <c r="C66" s="16" t="s">
        <v>2403</v>
      </c>
      <c r="D66" s="12" t="s">
        <v>2404</v>
      </c>
      <c r="E66" s="12" t="s">
        <v>2404</v>
      </c>
      <c r="F66" s="13" t="s">
        <v>0</v>
      </c>
    </row>
    <row r="67" spans="1:6" ht="15" customHeight="1" x14ac:dyDescent="0.2">
      <c r="A67" s="223" t="s">
        <v>2405</v>
      </c>
      <c r="B67" s="16" t="s">
        <v>2406</v>
      </c>
      <c r="C67" s="16" t="s">
        <v>2407</v>
      </c>
      <c r="D67" s="18" t="s">
        <v>2408</v>
      </c>
      <c r="E67" s="18" t="s">
        <v>2408</v>
      </c>
      <c r="F67" s="13" t="s">
        <v>0</v>
      </c>
    </row>
    <row r="68" spans="1:6" ht="15" customHeight="1" x14ac:dyDescent="0.2">
      <c r="A68" s="224"/>
      <c r="B68" s="12" t="s">
        <v>1262</v>
      </c>
      <c r="C68" s="16">
        <v>29</v>
      </c>
      <c r="D68" s="18" t="s">
        <v>2409</v>
      </c>
      <c r="E68" s="18" t="s">
        <v>2409</v>
      </c>
      <c r="F68" s="13" t="s">
        <v>0</v>
      </c>
    </row>
    <row r="69" spans="1:6" ht="15" customHeight="1" x14ac:dyDescent="0.2">
      <c r="A69" s="224"/>
      <c r="B69" s="12">
        <v>1</v>
      </c>
      <c r="C69" s="16" t="s">
        <v>2410</v>
      </c>
      <c r="D69" s="18" t="s">
        <v>2411</v>
      </c>
      <c r="E69" s="18" t="s">
        <v>2411</v>
      </c>
      <c r="F69" s="12" t="s">
        <v>0</v>
      </c>
    </row>
    <row r="70" spans="1:6" ht="15" customHeight="1" x14ac:dyDescent="0.2">
      <c r="A70" s="224"/>
      <c r="B70" s="206">
        <v>2</v>
      </c>
      <c r="C70" s="208" t="s">
        <v>2412</v>
      </c>
      <c r="D70" s="18" t="s">
        <v>2413</v>
      </c>
      <c r="E70" s="18" t="s">
        <v>2413</v>
      </c>
      <c r="F70" s="13" t="s">
        <v>0</v>
      </c>
    </row>
    <row r="71" spans="1:6" ht="15" customHeight="1" x14ac:dyDescent="0.2">
      <c r="A71" s="223" t="s">
        <v>2414</v>
      </c>
      <c r="B71" s="16" t="s">
        <v>1262</v>
      </c>
      <c r="C71" s="16" t="s">
        <v>2415</v>
      </c>
      <c r="D71" s="12" t="s">
        <v>2416</v>
      </c>
      <c r="E71" s="12" t="s">
        <v>2416</v>
      </c>
      <c r="F71" s="31" t="s">
        <v>0</v>
      </c>
    </row>
    <row r="72" spans="1:6" ht="15" customHeight="1" x14ac:dyDescent="0.2">
      <c r="A72" s="224"/>
      <c r="B72" s="16">
        <v>1</v>
      </c>
      <c r="C72" s="16" t="s">
        <v>2417</v>
      </c>
      <c r="D72" s="12" t="s">
        <v>2418</v>
      </c>
      <c r="E72" s="12" t="s">
        <v>2418</v>
      </c>
      <c r="F72" s="13" t="s">
        <v>0</v>
      </c>
    </row>
    <row r="73" spans="1:6" ht="15" customHeight="1" x14ac:dyDescent="0.2">
      <c r="A73" s="224"/>
      <c r="B73" s="16"/>
      <c r="C73" s="16" t="s">
        <v>2419</v>
      </c>
      <c r="D73" s="12" t="s">
        <v>2420</v>
      </c>
      <c r="E73" s="12" t="s">
        <v>2420</v>
      </c>
      <c r="F73" s="13" t="s">
        <v>0</v>
      </c>
    </row>
    <row r="74" spans="1:6" ht="15" customHeight="1" x14ac:dyDescent="0.2">
      <c r="A74" s="224"/>
      <c r="B74" s="16">
        <v>2</v>
      </c>
      <c r="C74" s="16" t="s">
        <v>2421</v>
      </c>
      <c r="D74" s="18" t="s">
        <v>2422</v>
      </c>
      <c r="E74" s="18" t="s">
        <v>2422</v>
      </c>
      <c r="F74" s="31" t="s">
        <v>0</v>
      </c>
    </row>
    <row r="75" spans="1:6" ht="15" customHeight="1" x14ac:dyDescent="0.2">
      <c r="A75" s="224"/>
      <c r="B75" s="16"/>
      <c r="C75" s="16" t="s">
        <v>2423</v>
      </c>
      <c r="D75" s="18" t="s">
        <v>2424</v>
      </c>
      <c r="E75" s="18" t="s">
        <v>2424</v>
      </c>
      <c r="F75" s="31" t="s">
        <v>0</v>
      </c>
    </row>
    <row r="76" spans="1:6" ht="15" customHeight="1" x14ac:dyDescent="0.2">
      <c r="A76" s="223"/>
      <c r="B76" s="16">
        <v>3</v>
      </c>
      <c r="C76" s="16" t="s">
        <v>2425</v>
      </c>
      <c r="D76" s="12" t="s">
        <v>2426</v>
      </c>
      <c r="E76" s="12" t="s">
        <v>2426</v>
      </c>
      <c r="F76" s="13" t="s">
        <v>0</v>
      </c>
    </row>
    <row r="77" spans="1:6" ht="15" customHeight="1" x14ac:dyDescent="0.2">
      <c r="A77" s="223" t="s">
        <v>1265</v>
      </c>
      <c r="B77" s="16" t="s">
        <v>2331</v>
      </c>
      <c r="C77" s="16">
        <v>14</v>
      </c>
      <c r="D77" s="18">
        <v>250</v>
      </c>
      <c r="E77" s="18">
        <v>250</v>
      </c>
      <c r="F77" s="13" t="s">
        <v>0</v>
      </c>
    </row>
    <row r="78" spans="1:6" ht="15" customHeight="1" x14ac:dyDescent="0.2">
      <c r="A78" s="223"/>
      <c r="B78" s="16"/>
      <c r="C78" s="16" t="s">
        <v>2427</v>
      </c>
      <c r="D78" s="12">
        <v>71.430000000000007</v>
      </c>
      <c r="E78" s="12">
        <v>71.430000000000007</v>
      </c>
      <c r="F78" s="13" t="s">
        <v>0</v>
      </c>
    </row>
    <row r="79" spans="1:6" ht="15" customHeight="1" x14ac:dyDescent="0.2">
      <c r="A79" s="224"/>
      <c r="B79" s="16" t="s">
        <v>202</v>
      </c>
      <c r="C79" s="18" t="s">
        <v>2428</v>
      </c>
      <c r="D79" s="12" t="s">
        <v>2429</v>
      </c>
      <c r="E79" s="12" t="s">
        <v>2429</v>
      </c>
      <c r="F79" s="13" t="s">
        <v>0</v>
      </c>
    </row>
    <row r="80" spans="1:6" ht="15" customHeight="1" x14ac:dyDescent="0.2">
      <c r="A80" s="224"/>
      <c r="B80" s="16"/>
      <c r="C80" s="18" t="s">
        <v>2430</v>
      </c>
      <c r="D80" s="12" t="s">
        <v>2431</v>
      </c>
      <c r="E80" s="12" t="s">
        <v>2431</v>
      </c>
      <c r="F80" s="13" t="s">
        <v>0</v>
      </c>
    </row>
    <row r="81" spans="1:6" ht="15" customHeight="1" x14ac:dyDescent="0.2">
      <c r="A81" s="224"/>
      <c r="B81" s="16"/>
      <c r="C81" s="12">
        <v>63</v>
      </c>
      <c r="D81" s="18">
        <v>238.1</v>
      </c>
      <c r="E81" s="18">
        <v>238.1</v>
      </c>
      <c r="F81" s="13" t="s">
        <v>0</v>
      </c>
    </row>
    <row r="82" spans="1:6" ht="15" customHeight="1" x14ac:dyDescent="0.2">
      <c r="A82" s="224"/>
      <c r="B82" s="16"/>
      <c r="C82" s="18" t="s">
        <v>2432</v>
      </c>
      <c r="D82" s="12" t="s">
        <v>2433</v>
      </c>
      <c r="E82" s="12" t="s">
        <v>2433</v>
      </c>
      <c r="F82" s="13" t="s">
        <v>0</v>
      </c>
    </row>
    <row r="83" spans="1:6" ht="15" customHeight="1" x14ac:dyDescent="0.2">
      <c r="A83" s="223"/>
      <c r="B83" s="16"/>
      <c r="C83" s="16" t="s">
        <v>2434</v>
      </c>
      <c r="D83" s="12" t="s">
        <v>2435</v>
      </c>
      <c r="E83" s="12" t="s">
        <v>2435</v>
      </c>
      <c r="F83" s="13" t="s">
        <v>0</v>
      </c>
    </row>
    <row r="84" spans="1:6" ht="15" customHeight="1" x14ac:dyDescent="0.2">
      <c r="A84" s="223"/>
      <c r="B84" s="16">
        <v>1</v>
      </c>
      <c r="C84" s="16" t="s">
        <v>2436</v>
      </c>
      <c r="D84" s="12" t="s">
        <v>2437</v>
      </c>
      <c r="E84" s="12" t="s">
        <v>2437</v>
      </c>
      <c r="F84" s="13" t="s">
        <v>0</v>
      </c>
    </row>
    <row r="85" spans="1:6" ht="15" customHeight="1" x14ac:dyDescent="0.2">
      <c r="A85" s="223"/>
      <c r="B85" s="16"/>
      <c r="C85" s="16" t="s">
        <v>2438</v>
      </c>
      <c r="D85" s="12" t="s">
        <v>2439</v>
      </c>
      <c r="E85" s="12" t="s">
        <v>2439</v>
      </c>
      <c r="F85" s="13" t="s">
        <v>0</v>
      </c>
    </row>
    <row r="86" spans="1:6" ht="15" customHeight="1" x14ac:dyDescent="0.2">
      <c r="A86" s="223"/>
      <c r="B86" s="16">
        <v>2</v>
      </c>
      <c r="C86" s="16" t="s">
        <v>2440</v>
      </c>
      <c r="D86" s="12" t="s">
        <v>2441</v>
      </c>
      <c r="E86" s="12" t="s">
        <v>2441</v>
      </c>
      <c r="F86" s="13" t="s">
        <v>0</v>
      </c>
    </row>
    <row r="87" spans="1:6" ht="15" customHeight="1" x14ac:dyDescent="0.2">
      <c r="A87" s="223"/>
      <c r="B87" s="16"/>
      <c r="C87" s="16">
        <v>263</v>
      </c>
      <c r="D87" s="12">
        <v>39.020000000000003</v>
      </c>
      <c r="E87" s="12">
        <v>39.020000000000003</v>
      </c>
      <c r="F87" s="13" t="s">
        <v>0</v>
      </c>
    </row>
    <row r="88" spans="1:6" ht="15" customHeight="1" x14ac:dyDescent="0.2">
      <c r="A88" s="223"/>
      <c r="B88" s="16">
        <v>3</v>
      </c>
      <c r="C88" s="16">
        <v>27</v>
      </c>
      <c r="D88" s="12">
        <v>33.33</v>
      </c>
      <c r="E88" s="12">
        <v>33.33</v>
      </c>
      <c r="F88" s="13" t="s">
        <v>0</v>
      </c>
    </row>
    <row r="89" spans="1:6" ht="15" customHeight="1" x14ac:dyDescent="0.2">
      <c r="A89" s="223" t="s">
        <v>2442</v>
      </c>
      <c r="B89" s="16" t="s">
        <v>1262</v>
      </c>
      <c r="C89" s="16" t="s">
        <v>2443</v>
      </c>
      <c r="D89" s="12" t="s">
        <v>2444</v>
      </c>
      <c r="E89" s="12" t="s">
        <v>2444</v>
      </c>
      <c r="F89" s="31" t="s">
        <v>0</v>
      </c>
    </row>
    <row r="90" spans="1:6" ht="15" customHeight="1" x14ac:dyDescent="0.2">
      <c r="A90" s="223"/>
      <c r="B90" s="16"/>
      <c r="C90" s="16" t="s">
        <v>2445</v>
      </c>
      <c r="D90" s="12" t="s">
        <v>2446</v>
      </c>
      <c r="E90" s="12" t="s">
        <v>2446</v>
      </c>
      <c r="F90" s="31" t="s">
        <v>0</v>
      </c>
    </row>
    <row r="91" spans="1:6" ht="15" customHeight="1" x14ac:dyDescent="0.2">
      <c r="A91" s="224"/>
      <c r="B91" s="16">
        <v>1</v>
      </c>
      <c r="C91" s="16">
        <v>42</v>
      </c>
      <c r="D91" s="12">
        <v>42.86</v>
      </c>
      <c r="E91" s="12">
        <v>42.86</v>
      </c>
      <c r="F91" s="12" t="s">
        <v>0</v>
      </c>
    </row>
    <row r="92" spans="1:6" ht="15" customHeight="1" x14ac:dyDescent="0.2">
      <c r="A92" s="224"/>
      <c r="B92" s="16"/>
      <c r="C92" s="16">
        <v>92</v>
      </c>
      <c r="D92" s="12">
        <v>26.09</v>
      </c>
      <c r="E92" s="12">
        <v>26.09</v>
      </c>
      <c r="F92" s="12" t="s">
        <v>0</v>
      </c>
    </row>
    <row r="93" spans="1:6" ht="15" customHeight="1" x14ac:dyDescent="0.2">
      <c r="A93" s="224"/>
      <c r="B93" s="16">
        <v>2</v>
      </c>
      <c r="C93" s="16">
        <v>49</v>
      </c>
      <c r="D93" s="12">
        <v>20.41</v>
      </c>
      <c r="E93" s="12">
        <v>20.41</v>
      </c>
      <c r="F93" s="12" t="s">
        <v>0</v>
      </c>
    </row>
    <row r="94" spans="1:6" ht="15" customHeight="1" x14ac:dyDescent="0.2">
      <c r="A94" s="223" t="s">
        <v>2447</v>
      </c>
      <c r="B94" s="16">
        <v>1</v>
      </c>
      <c r="C94" s="16" t="s">
        <v>2448</v>
      </c>
      <c r="D94" s="12" t="s">
        <v>2449</v>
      </c>
      <c r="E94" s="12" t="s">
        <v>2449</v>
      </c>
      <c r="F94" s="13" t="s">
        <v>0</v>
      </c>
    </row>
    <row r="95" spans="1:6" ht="15" customHeight="1" x14ac:dyDescent="0.2">
      <c r="A95" s="223" t="s">
        <v>293</v>
      </c>
      <c r="B95" s="16" t="s">
        <v>1262</v>
      </c>
      <c r="C95" s="16">
        <v>17</v>
      </c>
      <c r="D95" s="12">
        <v>196.86</v>
      </c>
      <c r="E95" s="12">
        <v>196.86</v>
      </c>
      <c r="F95" s="12" t="s">
        <v>0</v>
      </c>
    </row>
    <row r="96" spans="1:6" ht="15" customHeight="1" x14ac:dyDescent="0.2">
      <c r="A96" s="223"/>
      <c r="B96" s="16"/>
      <c r="C96" s="16">
        <v>20</v>
      </c>
      <c r="D96" s="18">
        <v>35</v>
      </c>
      <c r="E96" s="18">
        <v>35</v>
      </c>
      <c r="F96" s="31" t="s">
        <v>0</v>
      </c>
    </row>
    <row r="97" spans="1:6" ht="15" customHeight="1" x14ac:dyDescent="0.2">
      <c r="A97" s="223"/>
      <c r="B97" s="16"/>
      <c r="C97" s="16" t="s">
        <v>2450</v>
      </c>
      <c r="D97" s="12" t="s">
        <v>2451</v>
      </c>
      <c r="E97" s="12" t="s">
        <v>2451</v>
      </c>
      <c r="F97" s="12" t="s">
        <v>0</v>
      </c>
    </row>
    <row r="98" spans="1:6" ht="15" customHeight="1" x14ac:dyDescent="0.2">
      <c r="A98" s="223" t="s">
        <v>2452</v>
      </c>
      <c r="B98" s="16" t="s">
        <v>1262</v>
      </c>
      <c r="C98" s="16" t="s">
        <v>2453</v>
      </c>
      <c r="D98" s="12" t="s">
        <v>2454</v>
      </c>
      <c r="E98" s="12" t="s">
        <v>2454</v>
      </c>
      <c r="F98" s="13" t="s">
        <v>0</v>
      </c>
    </row>
    <row r="99" spans="1:6" ht="15" customHeight="1" x14ac:dyDescent="0.2">
      <c r="A99" s="223"/>
      <c r="B99" s="16">
        <v>1</v>
      </c>
      <c r="C99" s="16" t="s">
        <v>2455</v>
      </c>
      <c r="D99" s="12" t="s">
        <v>2456</v>
      </c>
      <c r="E99" s="12" t="s">
        <v>2456</v>
      </c>
      <c r="F99" s="13" t="s">
        <v>0</v>
      </c>
    </row>
    <row r="100" spans="1:6" ht="15" customHeight="1" x14ac:dyDescent="0.25">
      <c r="A100" s="225"/>
      <c r="B100" s="16">
        <v>2</v>
      </c>
      <c r="C100" s="16" t="s">
        <v>2457</v>
      </c>
      <c r="D100" s="12" t="s">
        <v>2458</v>
      </c>
      <c r="E100" s="12" t="s">
        <v>2458</v>
      </c>
      <c r="F100" s="13" t="s">
        <v>0</v>
      </c>
    </row>
    <row r="101" spans="1:6" ht="15" customHeight="1" x14ac:dyDescent="0.25">
      <c r="A101" s="225"/>
      <c r="B101" s="16"/>
      <c r="C101" s="16" t="s">
        <v>2459</v>
      </c>
      <c r="D101" s="12" t="s">
        <v>2460</v>
      </c>
      <c r="E101" s="12" t="s">
        <v>2460</v>
      </c>
      <c r="F101" s="13" t="s">
        <v>0</v>
      </c>
    </row>
    <row r="102" spans="1:6" ht="15" customHeight="1" x14ac:dyDescent="0.2">
      <c r="A102" s="223" t="s">
        <v>1266</v>
      </c>
      <c r="B102" s="16" t="s">
        <v>2331</v>
      </c>
      <c r="C102" s="16" t="s">
        <v>2461</v>
      </c>
      <c r="D102" s="12" t="s">
        <v>2462</v>
      </c>
      <c r="E102" s="12" t="s">
        <v>2462</v>
      </c>
      <c r="F102" s="12" t="s">
        <v>0</v>
      </c>
    </row>
    <row r="103" spans="1:6" ht="15" customHeight="1" x14ac:dyDescent="0.2">
      <c r="A103" s="223"/>
      <c r="B103" s="16"/>
      <c r="C103" s="16">
        <v>128</v>
      </c>
      <c r="D103" s="18">
        <v>53.79</v>
      </c>
      <c r="E103" s="18">
        <v>53.79</v>
      </c>
      <c r="F103" s="13" t="s">
        <v>0</v>
      </c>
    </row>
    <row r="104" spans="1:6" ht="15" customHeight="1" x14ac:dyDescent="0.2">
      <c r="A104" s="223"/>
      <c r="B104" s="16" t="s">
        <v>1262</v>
      </c>
      <c r="C104" s="16" t="s">
        <v>2463</v>
      </c>
      <c r="D104" s="12" t="s">
        <v>2464</v>
      </c>
      <c r="E104" s="12" t="s">
        <v>2464</v>
      </c>
      <c r="F104" s="13" t="s">
        <v>0</v>
      </c>
    </row>
    <row r="105" spans="1:6" ht="15" customHeight="1" x14ac:dyDescent="0.2">
      <c r="A105" s="223"/>
      <c r="B105" s="16"/>
      <c r="C105" s="16" t="s">
        <v>2465</v>
      </c>
      <c r="D105" s="12" t="s">
        <v>2466</v>
      </c>
      <c r="E105" s="12" t="s">
        <v>2466</v>
      </c>
      <c r="F105" s="13" t="s">
        <v>0</v>
      </c>
    </row>
    <row r="106" spans="1:6" ht="15" customHeight="1" x14ac:dyDescent="0.2">
      <c r="A106" s="223"/>
      <c r="B106" s="16"/>
      <c r="C106" s="16">
        <v>307</v>
      </c>
      <c r="D106" s="12">
        <v>84.69</v>
      </c>
      <c r="E106" s="12">
        <v>84.69</v>
      </c>
      <c r="F106" s="13" t="s">
        <v>0</v>
      </c>
    </row>
    <row r="107" spans="1:6" ht="15" customHeight="1" x14ac:dyDescent="0.2">
      <c r="A107" s="223"/>
      <c r="B107" s="16"/>
      <c r="C107" s="15" t="s">
        <v>2467</v>
      </c>
      <c r="D107" s="12" t="s">
        <v>2468</v>
      </c>
      <c r="E107" s="12" t="s">
        <v>2468</v>
      </c>
      <c r="F107" s="12" t="s">
        <v>0</v>
      </c>
    </row>
    <row r="108" spans="1:6" ht="15" customHeight="1" x14ac:dyDescent="0.2">
      <c r="A108" s="223"/>
      <c r="B108" s="16">
        <v>1</v>
      </c>
      <c r="C108" s="16" t="s">
        <v>2469</v>
      </c>
      <c r="D108" s="12" t="s">
        <v>2470</v>
      </c>
      <c r="E108" s="12" t="s">
        <v>2470</v>
      </c>
      <c r="F108" s="12" t="s">
        <v>0</v>
      </c>
    </row>
    <row r="109" spans="1:6" ht="15" customHeight="1" x14ac:dyDescent="0.2">
      <c r="A109" s="223"/>
      <c r="B109" s="16">
        <v>2</v>
      </c>
      <c r="C109" s="16" t="s">
        <v>2471</v>
      </c>
      <c r="D109" s="12" t="s">
        <v>2472</v>
      </c>
      <c r="E109" s="12" t="s">
        <v>2472</v>
      </c>
      <c r="F109" s="12" t="s">
        <v>0</v>
      </c>
    </row>
    <row r="110" spans="1:6" ht="15" customHeight="1" x14ac:dyDescent="0.2">
      <c r="A110" s="223" t="s">
        <v>2473</v>
      </c>
      <c r="B110" s="16" t="s">
        <v>1262</v>
      </c>
      <c r="C110" s="16" t="s">
        <v>2474</v>
      </c>
      <c r="D110" s="12" t="s">
        <v>2475</v>
      </c>
      <c r="E110" s="12" t="s">
        <v>2475</v>
      </c>
      <c r="F110" s="13" t="s">
        <v>0</v>
      </c>
    </row>
    <row r="111" spans="1:6" ht="15" customHeight="1" x14ac:dyDescent="0.2">
      <c r="A111" s="223"/>
      <c r="B111" s="16"/>
      <c r="C111" s="16">
        <v>278</v>
      </c>
      <c r="D111" s="12">
        <v>21.53</v>
      </c>
      <c r="E111" s="12">
        <v>21.53</v>
      </c>
      <c r="F111" s="13" t="s">
        <v>0</v>
      </c>
    </row>
    <row r="112" spans="1:6" ht="15" customHeight="1" x14ac:dyDescent="0.2">
      <c r="A112" s="223" t="s">
        <v>1267</v>
      </c>
      <c r="B112" s="16" t="s">
        <v>1262</v>
      </c>
      <c r="C112" s="16" t="s">
        <v>2476</v>
      </c>
      <c r="D112" s="12" t="s">
        <v>2477</v>
      </c>
      <c r="E112" s="12" t="s">
        <v>2477</v>
      </c>
      <c r="F112" s="12" t="s">
        <v>0</v>
      </c>
    </row>
    <row r="113" spans="1:6" ht="15" customHeight="1" x14ac:dyDescent="0.2">
      <c r="A113" s="223"/>
      <c r="B113" s="16"/>
      <c r="C113" s="16">
        <v>418</v>
      </c>
      <c r="D113" s="12">
        <v>81.819999999999993</v>
      </c>
      <c r="E113" s="12">
        <v>81.819999999999993</v>
      </c>
      <c r="F113" s="13" t="s">
        <v>0</v>
      </c>
    </row>
    <row r="114" spans="1:6" ht="15" customHeight="1" x14ac:dyDescent="0.2">
      <c r="A114" s="224"/>
      <c r="B114" s="16">
        <v>1</v>
      </c>
      <c r="C114" s="36" t="s">
        <v>2478</v>
      </c>
      <c r="D114" s="12" t="s">
        <v>2479</v>
      </c>
      <c r="E114" s="12" t="s">
        <v>2479</v>
      </c>
      <c r="F114" s="13" t="s">
        <v>0</v>
      </c>
    </row>
    <row r="115" spans="1:6" ht="15" customHeight="1" x14ac:dyDescent="0.2">
      <c r="A115" s="223" t="s">
        <v>2480</v>
      </c>
      <c r="B115" s="16" t="s">
        <v>202</v>
      </c>
      <c r="C115" s="36" t="s">
        <v>1264</v>
      </c>
      <c r="D115" s="12" t="s">
        <v>2481</v>
      </c>
      <c r="E115" s="12" t="s">
        <v>2481</v>
      </c>
      <c r="F115" s="13" t="s">
        <v>0</v>
      </c>
    </row>
    <row r="116" spans="1:6" ht="15" customHeight="1" x14ac:dyDescent="0.2">
      <c r="A116" s="223"/>
      <c r="B116" s="16"/>
      <c r="C116" s="36" t="s">
        <v>2482</v>
      </c>
      <c r="D116" s="12" t="s">
        <v>2483</v>
      </c>
      <c r="E116" s="12" t="s">
        <v>2483</v>
      </c>
      <c r="F116" s="13" t="s">
        <v>0</v>
      </c>
    </row>
    <row r="117" spans="1:6" ht="15" customHeight="1" x14ac:dyDescent="0.2">
      <c r="A117" s="223"/>
      <c r="B117" s="16">
        <v>2</v>
      </c>
      <c r="C117" s="16">
        <v>34</v>
      </c>
      <c r="D117" s="12" t="s">
        <v>2484</v>
      </c>
      <c r="E117" s="12" t="s">
        <v>2484</v>
      </c>
      <c r="F117" s="13" t="s">
        <v>0</v>
      </c>
    </row>
    <row r="118" spans="1:6" ht="15" customHeight="1" x14ac:dyDescent="0.2">
      <c r="A118" s="223"/>
      <c r="B118" s="16">
        <v>3</v>
      </c>
      <c r="C118" s="16">
        <v>42</v>
      </c>
      <c r="D118" s="12">
        <v>14.29</v>
      </c>
      <c r="E118" s="12">
        <v>14.29</v>
      </c>
      <c r="F118" s="12" t="s">
        <v>0</v>
      </c>
    </row>
    <row r="119" spans="1:6" ht="15" customHeight="1" x14ac:dyDescent="0.2">
      <c r="A119" s="223" t="s">
        <v>206</v>
      </c>
      <c r="B119" s="16" t="s">
        <v>1262</v>
      </c>
      <c r="C119" s="16" t="s">
        <v>2485</v>
      </c>
      <c r="D119" s="12" t="s">
        <v>2486</v>
      </c>
      <c r="E119" s="12" t="s">
        <v>2486</v>
      </c>
      <c r="F119" s="13" t="s">
        <v>0</v>
      </c>
    </row>
    <row r="120" spans="1:6" ht="15" customHeight="1" x14ac:dyDescent="0.2">
      <c r="A120" s="223"/>
      <c r="B120" s="16"/>
      <c r="C120" s="16">
        <v>138</v>
      </c>
      <c r="D120" s="18">
        <v>42.3</v>
      </c>
      <c r="E120" s="18">
        <v>42.3</v>
      </c>
      <c r="F120" s="13" t="s">
        <v>0</v>
      </c>
    </row>
    <row r="121" spans="1:6" ht="15" customHeight="1" x14ac:dyDescent="0.2">
      <c r="A121" s="223"/>
      <c r="B121" s="16">
        <v>1</v>
      </c>
      <c r="C121" s="16" t="s">
        <v>2487</v>
      </c>
      <c r="D121" s="12" t="s">
        <v>2488</v>
      </c>
      <c r="E121" s="12" t="s">
        <v>2488</v>
      </c>
      <c r="F121" s="13" t="s">
        <v>0</v>
      </c>
    </row>
    <row r="122" spans="1:6" ht="15" customHeight="1" x14ac:dyDescent="0.2">
      <c r="A122" s="223"/>
      <c r="B122" s="204"/>
      <c r="C122" s="16" t="s">
        <v>2489</v>
      </c>
      <c r="D122" s="12" t="s">
        <v>2490</v>
      </c>
      <c r="E122" s="12" t="s">
        <v>2490</v>
      </c>
      <c r="F122" s="13" t="s">
        <v>0</v>
      </c>
    </row>
    <row r="123" spans="1:6" ht="15" customHeight="1" x14ac:dyDescent="0.2">
      <c r="A123" s="223"/>
      <c r="B123" s="204"/>
      <c r="C123" s="16">
        <v>160</v>
      </c>
      <c r="D123" s="12">
        <v>11.34</v>
      </c>
      <c r="E123" s="12">
        <v>11.34</v>
      </c>
      <c r="F123" s="13" t="s">
        <v>0</v>
      </c>
    </row>
    <row r="124" spans="1:6" ht="15" customHeight="1" x14ac:dyDescent="0.2">
      <c r="A124" s="223"/>
      <c r="B124" s="12">
        <v>2</v>
      </c>
      <c r="C124" s="16" t="s">
        <v>2491</v>
      </c>
      <c r="D124" s="12" t="s">
        <v>2492</v>
      </c>
      <c r="E124" s="12" t="s">
        <v>2492</v>
      </c>
      <c r="F124" s="13" t="s">
        <v>0</v>
      </c>
    </row>
    <row r="125" spans="1:6" ht="15" customHeight="1" x14ac:dyDescent="0.2">
      <c r="A125" s="223" t="s">
        <v>207</v>
      </c>
      <c r="B125" s="16" t="s">
        <v>2331</v>
      </c>
      <c r="C125" s="16" t="s">
        <v>2493</v>
      </c>
      <c r="D125" s="12" t="s">
        <v>2494</v>
      </c>
      <c r="E125" s="12" t="s">
        <v>2494</v>
      </c>
      <c r="F125" s="13" t="s">
        <v>0</v>
      </c>
    </row>
    <row r="126" spans="1:6" ht="15" customHeight="1" x14ac:dyDescent="0.2">
      <c r="A126" s="223"/>
      <c r="B126" s="16"/>
      <c r="C126" s="16" t="s">
        <v>2495</v>
      </c>
      <c r="D126" s="12" t="s">
        <v>2496</v>
      </c>
      <c r="E126" s="12" t="s">
        <v>2496</v>
      </c>
      <c r="F126" s="13" t="s">
        <v>0</v>
      </c>
    </row>
    <row r="127" spans="1:6" ht="15" customHeight="1" x14ac:dyDescent="0.2">
      <c r="A127" s="223"/>
      <c r="B127" s="16"/>
      <c r="C127" s="16" t="s">
        <v>2497</v>
      </c>
      <c r="D127" s="12" t="s">
        <v>2498</v>
      </c>
      <c r="E127" s="12" t="s">
        <v>2498</v>
      </c>
      <c r="F127" s="13" t="s">
        <v>0</v>
      </c>
    </row>
    <row r="128" spans="1:6" ht="15" customHeight="1" x14ac:dyDescent="0.2">
      <c r="A128" s="223"/>
      <c r="B128" s="16" t="s">
        <v>1262</v>
      </c>
      <c r="C128" s="16" t="s">
        <v>2499</v>
      </c>
      <c r="D128" s="12" t="s">
        <v>2500</v>
      </c>
      <c r="E128" s="12" t="s">
        <v>2500</v>
      </c>
      <c r="F128" s="13" t="s">
        <v>0</v>
      </c>
    </row>
    <row r="129" spans="1:6" ht="15" customHeight="1" x14ac:dyDescent="0.2">
      <c r="A129" s="223"/>
      <c r="B129" s="16"/>
      <c r="C129" s="16" t="s">
        <v>2501</v>
      </c>
      <c r="D129" s="12" t="s">
        <v>2502</v>
      </c>
      <c r="E129" s="12" t="s">
        <v>2502</v>
      </c>
      <c r="F129" s="13" t="s">
        <v>0</v>
      </c>
    </row>
    <row r="130" spans="1:6" ht="15" customHeight="1" x14ac:dyDescent="0.2">
      <c r="A130" s="223"/>
      <c r="B130" s="16"/>
      <c r="C130" s="16" t="s">
        <v>2503</v>
      </c>
      <c r="D130" s="12" t="s">
        <v>2504</v>
      </c>
      <c r="E130" s="12" t="s">
        <v>2504</v>
      </c>
      <c r="F130" s="12" t="s">
        <v>0</v>
      </c>
    </row>
    <row r="131" spans="1:6" ht="15" customHeight="1" x14ac:dyDescent="0.2">
      <c r="A131" s="223"/>
      <c r="B131" s="16">
        <v>1</v>
      </c>
      <c r="C131" s="16" t="s">
        <v>2505</v>
      </c>
      <c r="D131" s="18" t="s">
        <v>2506</v>
      </c>
      <c r="E131" s="18" t="s">
        <v>2507</v>
      </c>
      <c r="F131" s="13" t="s">
        <v>0</v>
      </c>
    </row>
    <row r="132" spans="1:6" ht="15" customHeight="1" x14ac:dyDescent="0.2">
      <c r="A132" s="223"/>
      <c r="B132" s="16"/>
      <c r="C132" s="16" t="s">
        <v>2508</v>
      </c>
      <c r="D132" s="18" t="s">
        <v>2509</v>
      </c>
      <c r="E132" s="18" t="s">
        <v>2509</v>
      </c>
      <c r="F132" s="31" t="s">
        <v>0</v>
      </c>
    </row>
    <row r="133" spans="1:6" ht="15" customHeight="1" x14ac:dyDescent="0.2">
      <c r="A133" s="223"/>
      <c r="B133" s="16"/>
      <c r="C133" s="16" t="s">
        <v>2510</v>
      </c>
      <c r="D133" s="18" t="s">
        <v>2511</v>
      </c>
      <c r="E133" s="18" t="s">
        <v>2511</v>
      </c>
      <c r="F133" s="13" t="s">
        <v>0</v>
      </c>
    </row>
    <row r="134" spans="1:6" ht="15" customHeight="1" x14ac:dyDescent="0.2">
      <c r="A134" s="223"/>
      <c r="B134" s="16">
        <v>2</v>
      </c>
      <c r="C134" s="16" t="s">
        <v>2512</v>
      </c>
      <c r="D134" s="18" t="s">
        <v>2513</v>
      </c>
      <c r="E134" s="18" t="s">
        <v>2513</v>
      </c>
      <c r="F134" s="13" t="s">
        <v>0</v>
      </c>
    </row>
    <row r="135" spans="1:6" ht="15" customHeight="1" x14ac:dyDescent="0.25">
      <c r="A135" s="225"/>
      <c r="B135" s="204"/>
      <c r="C135" s="16" t="s">
        <v>2514</v>
      </c>
      <c r="D135" s="12" t="s">
        <v>2515</v>
      </c>
      <c r="E135" s="12" t="s">
        <v>2515</v>
      </c>
      <c r="F135" s="31" t="s">
        <v>0</v>
      </c>
    </row>
    <row r="136" spans="1:6" ht="15" customHeight="1" x14ac:dyDescent="0.25">
      <c r="A136" s="225"/>
      <c r="B136" s="16">
        <v>3</v>
      </c>
      <c r="C136" s="16" t="s">
        <v>2443</v>
      </c>
      <c r="D136" s="12" t="s">
        <v>2516</v>
      </c>
      <c r="E136" s="12" t="s">
        <v>2516</v>
      </c>
      <c r="F136" s="31" t="s">
        <v>0</v>
      </c>
    </row>
    <row r="137" spans="1:6" ht="15" customHeight="1" x14ac:dyDescent="0.25">
      <c r="A137" s="225"/>
      <c r="B137" s="16"/>
      <c r="C137" s="16" t="s">
        <v>2517</v>
      </c>
      <c r="D137" s="12" t="s">
        <v>2518</v>
      </c>
      <c r="E137" s="12" t="s">
        <v>2518</v>
      </c>
      <c r="F137" s="13" t="s">
        <v>0</v>
      </c>
    </row>
    <row r="138" spans="1:6" ht="15" customHeight="1" x14ac:dyDescent="0.25">
      <c r="A138" s="225"/>
      <c r="B138" s="16"/>
      <c r="C138" s="16" t="s">
        <v>2519</v>
      </c>
      <c r="D138" s="12" t="s">
        <v>2520</v>
      </c>
      <c r="E138" s="12" t="s">
        <v>2520</v>
      </c>
      <c r="F138" s="13" t="s">
        <v>0</v>
      </c>
    </row>
    <row r="139" spans="1:6" ht="15" customHeight="1" x14ac:dyDescent="0.25">
      <c r="A139" s="225"/>
      <c r="B139" s="16"/>
      <c r="C139" s="16" t="s">
        <v>2521</v>
      </c>
      <c r="D139" s="12" t="s">
        <v>2522</v>
      </c>
      <c r="E139" s="12" t="s">
        <v>2522</v>
      </c>
      <c r="F139" s="13" t="s">
        <v>0</v>
      </c>
    </row>
    <row r="140" spans="1:6" ht="15" customHeight="1" x14ac:dyDescent="0.2">
      <c r="A140" s="223" t="s">
        <v>2523</v>
      </c>
      <c r="B140" s="16" t="s">
        <v>1262</v>
      </c>
      <c r="C140" s="16">
        <v>16</v>
      </c>
      <c r="D140" s="12">
        <v>375</v>
      </c>
      <c r="E140" s="12">
        <v>375</v>
      </c>
      <c r="F140" s="13" t="s">
        <v>0</v>
      </c>
    </row>
    <row r="141" spans="1:6" ht="15" customHeight="1" x14ac:dyDescent="0.2">
      <c r="A141" s="224"/>
      <c r="B141" s="204"/>
      <c r="C141" s="16" t="s">
        <v>2524</v>
      </c>
      <c r="D141" s="12" t="s">
        <v>2525</v>
      </c>
      <c r="E141" s="12" t="s">
        <v>2525</v>
      </c>
      <c r="F141" s="31" t="s">
        <v>0</v>
      </c>
    </row>
    <row r="142" spans="1:6" ht="15" customHeight="1" x14ac:dyDescent="0.2">
      <c r="A142" s="223"/>
      <c r="B142" s="16">
        <v>1</v>
      </c>
      <c r="C142" s="16" t="s">
        <v>2526</v>
      </c>
      <c r="D142" s="12" t="s">
        <v>2527</v>
      </c>
      <c r="E142" s="12" t="s">
        <v>2527</v>
      </c>
      <c r="F142" s="31" t="s">
        <v>0</v>
      </c>
    </row>
    <row r="143" spans="1:6" ht="15" customHeight="1" x14ac:dyDescent="0.2">
      <c r="A143" s="223"/>
      <c r="B143" s="16">
        <v>2</v>
      </c>
      <c r="C143" s="16">
        <v>197.78</v>
      </c>
      <c r="D143" s="12">
        <v>55.62</v>
      </c>
      <c r="E143" s="12">
        <v>55.62</v>
      </c>
      <c r="F143" s="31" t="s">
        <v>0</v>
      </c>
    </row>
    <row r="144" spans="1:6" ht="15" customHeight="1" x14ac:dyDescent="0.2">
      <c r="A144" s="86" t="s">
        <v>1268</v>
      </c>
      <c r="B144" s="16" t="s">
        <v>1262</v>
      </c>
      <c r="C144" s="15" t="s">
        <v>2528</v>
      </c>
      <c r="D144" s="36" t="s">
        <v>2529</v>
      </c>
      <c r="E144" s="36" t="s">
        <v>2529</v>
      </c>
      <c r="F144" s="29" t="s">
        <v>0</v>
      </c>
    </row>
    <row r="145" spans="1:6" ht="15" customHeight="1" x14ac:dyDescent="0.2">
      <c r="A145" s="86"/>
      <c r="B145" s="12">
        <v>1</v>
      </c>
      <c r="C145" s="15">
        <v>28</v>
      </c>
      <c r="D145" s="12">
        <v>21.53</v>
      </c>
      <c r="E145" s="12">
        <v>21.53</v>
      </c>
      <c r="F145" s="29" t="s">
        <v>0</v>
      </c>
    </row>
    <row r="146" spans="1:6" ht="15" customHeight="1" x14ac:dyDescent="0.2">
      <c r="A146" s="172"/>
      <c r="B146" s="12">
        <v>2</v>
      </c>
      <c r="C146" s="15" t="s">
        <v>2530</v>
      </c>
      <c r="D146" s="36" t="s">
        <v>2531</v>
      </c>
      <c r="E146" s="36" t="s">
        <v>2531</v>
      </c>
      <c r="F146" s="29" t="s">
        <v>0</v>
      </c>
    </row>
    <row r="147" spans="1:6" ht="15" customHeight="1" x14ac:dyDescent="0.2">
      <c r="A147" s="223" t="s">
        <v>1129</v>
      </c>
      <c r="B147" s="16" t="s">
        <v>1262</v>
      </c>
      <c r="C147" s="36" t="s">
        <v>2532</v>
      </c>
      <c r="D147" s="36" t="s">
        <v>2533</v>
      </c>
      <c r="E147" s="36" t="s">
        <v>2533</v>
      </c>
      <c r="F147" s="29" t="s">
        <v>0</v>
      </c>
    </row>
    <row r="148" spans="1:6" ht="15" customHeight="1" x14ac:dyDescent="0.2">
      <c r="A148" s="224"/>
      <c r="B148" s="204"/>
      <c r="C148" s="16" t="s">
        <v>2534</v>
      </c>
      <c r="D148" s="18" t="s">
        <v>2535</v>
      </c>
      <c r="E148" s="18" t="s">
        <v>2535</v>
      </c>
      <c r="F148" s="12" t="s">
        <v>0</v>
      </c>
    </row>
    <row r="149" spans="1:6" ht="15" customHeight="1" x14ac:dyDescent="0.2">
      <c r="A149" s="224"/>
      <c r="B149" s="16">
        <v>1</v>
      </c>
      <c r="C149" s="16" t="s">
        <v>2536</v>
      </c>
      <c r="D149" s="18" t="s">
        <v>2537</v>
      </c>
      <c r="E149" s="18" t="s">
        <v>2537</v>
      </c>
      <c r="F149" s="13" t="s">
        <v>0</v>
      </c>
    </row>
    <row r="150" spans="1:6" ht="15" customHeight="1" x14ac:dyDescent="0.2">
      <c r="A150" s="224"/>
      <c r="B150" s="16"/>
      <c r="C150" s="16">
        <v>60</v>
      </c>
      <c r="D150" s="18">
        <v>13.17</v>
      </c>
      <c r="E150" s="18">
        <v>13.17</v>
      </c>
      <c r="F150" s="13" t="s">
        <v>0</v>
      </c>
    </row>
    <row r="151" spans="1:6" ht="15" customHeight="1" x14ac:dyDescent="0.2">
      <c r="A151" s="224"/>
      <c r="B151" s="16">
        <v>2</v>
      </c>
      <c r="C151" s="16" t="s">
        <v>2538</v>
      </c>
      <c r="D151" s="18" t="s">
        <v>2539</v>
      </c>
      <c r="E151" s="18" t="s">
        <v>2539</v>
      </c>
      <c r="F151" s="13" t="s">
        <v>0</v>
      </c>
    </row>
    <row r="152" spans="1:6" ht="15" customHeight="1" x14ac:dyDescent="0.25">
      <c r="A152" s="225"/>
      <c r="B152" s="16"/>
      <c r="C152" s="16"/>
      <c r="D152" s="12"/>
      <c r="E152" s="12"/>
      <c r="F152" s="12"/>
    </row>
    <row r="153" spans="1:6" ht="15" customHeight="1" x14ac:dyDescent="0.25">
      <c r="A153" s="209" t="s">
        <v>1698</v>
      </c>
      <c r="B153" s="205"/>
      <c r="C153" s="205"/>
      <c r="D153" s="209"/>
      <c r="E153" s="204"/>
      <c r="F153" s="206"/>
    </row>
    <row r="154" spans="1:6" ht="15" customHeight="1" x14ac:dyDescent="0.2">
      <c r="A154" s="223" t="s">
        <v>2540</v>
      </c>
      <c r="B154" s="12" t="s">
        <v>1262</v>
      </c>
      <c r="C154" s="206" t="s">
        <v>2541</v>
      </c>
      <c r="D154" s="206" t="s">
        <v>2542</v>
      </c>
      <c r="E154" s="206" t="s">
        <v>2543</v>
      </c>
      <c r="F154" s="206" t="s">
        <v>0</v>
      </c>
    </row>
    <row r="155" spans="1:6" ht="15" customHeight="1" x14ac:dyDescent="0.2">
      <c r="A155" s="223"/>
      <c r="B155" s="12"/>
      <c r="C155" s="206" t="s">
        <v>2544</v>
      </c>
      <c r="D155" s="206" t="s">
        <v>2545</v>
      </c>
      <c r="E155" s="206" t="s">
        <v>2546</v>
      </c>
      <c r="F155" s="206">
        <v>-4.2</v>
      </c>
    </row>
    <row r="156" spans="1:6" ht="15" customHeight="1" x14ac:dyDescent="0.2">
      <c r="A156" s="223"/>
      <c r="B156" s="206">
        <v>1</v>
      </c>
      <c r="C156" s="210" t="s">
        <v>2547</v>
      </c>
      <c r="D156" s="206" t="s">
        <v>2548</v>
      </c>
      <c r="E156" s="206" t="s">
        <v>2549</v>
      </c>
      <c r="F156" s="206">
        <v>-6.2</v>
      </c>
    </row>
    <row r="157" spans="1:6" ht="15" customHeight="1" x14ac:dyDescent="0.2">
      <c r="A157" s="223"/>
      <c r="B157" s="12">
        <v>1</v>
      </c>
      <c r="C157" s="206" t="s">
        <v>2550</v>
      </c>
      <c r="D157" s="206" t="s">
        <v>2551</v>
      </c>
      <c r="E157" s="206" t="s">
        <v>2551</v>
      </c>
      <c r="F157" s="206" t="s">
        <v>0</v>
      </c>
    </row>
    <row r="158" spans="1:6" ht="15" customHeight="1" x14ac:dyDescent="0.2">
      <c r="A158" s="223"/>
      <c r="B158" s="204"/>
      <c r="C158" s="204"/>
      <c r="D158" s="204"/>
      <c r="E158" s="204"/>
      <c r="F158" s="204"/>
    </row>
    <row r="159" spans="1:6" ht="15" customHeight="1" x14ac:dyDescent="0.2">
      <c r="A159" s="223"/>
      <c r="B159" s="206"/>
      <c r="C159" s="212"/>
      <c r="D159" s="206"/>
      <c r="E159" s="204"/>
      <c r="F159" s="206"/>
    </row>
    <row r="160" spans="1:6" ht="15" customHeight="1" x14ac:dyDescent="0.2">
      <c r="A160" s="223" t="s">
        <v>1263</v>
      </c>
      <c r="B160" s="206" t="s">
        <v>202</v>
      </c>
      <c r="C160" s="206" t="s">
        <v>2552</v>
      </c>
      <c r="D160" s="206" t="s">
        <v>39</v>
      </c>
      <c r="E160" s="206" t="s">
        <v>2553</v>
      </c>
      <c r="F160" s="206" t="s">
        <v>40</v>
      </c>
    </row>
    <row r="161" spans="1:6" ht="15" customHeight="1" x14ac:dyDescent="0.2">
      <c r="A161" s="223"/>
      <c r="B161" s="206"/>
      <c r="C161" s="210" t="s">
        <v>2554</v>
      </c>
      <c r="D161" s="206" t="s">
        <v>39</v>
      </c>
      <c r="E161" s="206" t="s">
        <v>2555</v>
      </c>
      <c r="F161" s="206" t="s">
        <v>40</v>
      </c>
    </row>
    <row r="162" spans="1:6" ht="15" customHeight="1" x14ac:dyDescent="0.2">
      <c r="A162" s="224"/>
      <c r="B162" s="206">
        <v>1</v>
      </c>
      <c r="C162" s="206" t="s">
        <v>2556</v>
      </c>
      <c r="D162" s="206">
        <v>37.5</v>
      </c>
      <c r="E162" s="206" t="s">
        <v>2557</v>
      </c>
      <c r="F162" s="206">
        <v>-14.2</v>
      </c>
    </row>
    <row r="163" spans="1:6" ht="15" customHeight="1" x14ac:dyDescent="0.2">
      <c r="A163" s="213"/>
      <c r="B163" s="214"/>
      <c r="C163" s="214"/>
      <c r="D163" s="214"/>
      <c r="E163" s="214"/>
      <c r="F163" s="206"/>
    </row>
    <row r="164" spans="1:6" ht="15" customHeight="1" x14ac:dyDescent="0.25">
      <c r="A164" s="202" t="s">
        <v>78</v>
      </c>
      <c r="B164" s="16"/>
      <c r="C164" s="16"/>
      <c r="D164" s="12"/>
      <c r="E164" s="12"/>
      <c r="F164" s="12"/>
    </row>
    <row r="165" spans="1:6" ht="15" customHeight="1" x14ac:dyDescent="0.2">
      <c r="A165" s="223" t="s">
        <v>2558</v>
      </c>
      <c r="B165" s="16" t="s">
        <v>1262</v>
      </c>
      <c r="C165" s="206" t="s">
        <v>2559</v>
      </c>
      <c r="D165" s="206" t="s">
        <v>2560</v>
      </c>
      <c r="E165" s="206" t="s">
        <v>2560</v>
      </c>
      <c r="F165" s="215" t="s">
        <v>0</v>
      </c>
    </row>
    <row r="166" spans="1:6" ht="15" customHeight="1" x14ac:dyDescent="0.2">
      <c r="A166" s="223"/>
      <c r="B166" s="16"/>
      <c r="C166" s="206" t="s">
        <v>2561</v>
      </c>
      <c r="D166" s="206" t="s">
        <v>2562</v>
      </c>
      <c r="E166" s="206" t="s">
        <v>2562</v>
      </c>
      <c r="F166" s="215" t="s">
        <v>0</v>
      </c>
    </row>
    <row r="167" spans="1:6" ht="15" customHeight="1" x14ac:dyDescent="0.2">
      <c r="A167" s="224"/>
      <c r="B167" s="204"/>
      <c r="C167" s="16" t="s">
        <v>2563</v>
      </c>
      <c r="D167" s="12" t="s">
        <v>2564</v>
      </c>
      <c r="E167" s="12" t="s">
        <v>2564</v>
      </c>
      <c r="F167" s="13" t="s">
        <v>0</v>
      </c>
    </row>
    <row r="168" spans="1:6" ht="15" customHeight="1" x14ac:dyDescent="0.2">
      <c r="A168" s="224"/>
      <c r="B168" s="16">
        <v>1</v>
      </c>
      <c r="C168" s="16" t="s">
        <v>2565</v>
      </c>
      <c r="D168" s="12" t="s">
        <v>2566</v>
      </c>
      <c r="E168" s="12" t="s">
        <v>2566</v>
      </c>
      <c r="F168" s="13" t="s">
        <v>0</v>
      </c>
    </row>
    <row r="169" spans="1:6" ht="15" customHeight="1" x14ac:dyDescent="0.2">
      <c r="A169" s="224"/>
      <c r="B169" s="16"/>
      <c r="C169" s="16" t="s">
        <v>2567</v>
      </c>
      <c r="D169" s="12" t="s">
        <v>2568</v>
      </c>
      <c r="E169" s="12" t="s">
        <v>2568</v>
      </c>
      <c r="F169" s="13" t="s">
        <v>0</v>
      </c>
    </row>
    <row r="170" spans="1:6" ht="15" customHeight="1" x14ac:dyDescent="0.2">
      <c r="A170" s="224"/>
      <c r="B170" s="16"/>
      <c r="C170" s="15">
        <v>2912</v>
      </c>
      <c r="D170" s="12">
        <v>19.37</v>
      </c>
      <c r="E170" s="12">
        <v>19.37</v>
      </c>
      <c r="F170" s="13" t="s">
        <v>0</v>
      </c>
    </row>
    <row r="171" spans="1:6" ht="15" customHeight="1" x14ac:dyDescent="0.25">
      <c r="A171" s="225"/>
      <c r="B171" s="16">
        <v>2</v>
      </c>
      <c r="C171" s="15">
        <v>19</v>
      </c>
      <c r="D171" s="12" t="s">
        <v>2569</v>
      </c>
      <c r="E171" s="12" t="s">
        <v>2569</v>
      </c>
      <c r="F171" s="31" t="s">
        <v>0</v>
      </c>
    </row>
    <row r="172" spans="1:6" ht="15" customHeight="1" x14ac:dyDescent="0.25">
      <c r="A172" s="225"/>
      <c r="B172" s="16"/>
      <c r="C172" s="15" t="s">
        <v>2570</v>
      </c>
      <c r="D172" s="12" t="s">
        <v>2571</v>
      </c>
      <c r="E172" s="12" t="s">
        <v>2571</v>
      </c>
      <c r="F172" s="31" t="s">
        <v>0</v>
      </c>
    </row>
    <row r="173" spans="1:6" ht="15" customHeight="1" x14ac:dyDescent="0.2">
      <c r="A173" s="223"/>
      <c r="B173" s="204"/>
      <c r="C173" s="216">
        <v>1401</v>
      </c>
      <c r="D173" s="206">
        <v>20.45</v>
      </c>
      <c r="E173" s="206">
        <v>20.45</v>
      </c>
      <c r="F173" s="206" t="s">
        <v>0</v>
      </c>
    </row>
    <row r="174" spans="1:6" ht="15" customHeight="1" x14ac:dyDescent="0.2">
      <c r="A174" s="223"/>
      <c r="B174" s="12">
        <v>3</v>
      </c>
      <c r="C174" s="15">
        <v>109</v>
      </c>
      <c r="D174" s="12">
        <v>21.91</v>
      </c>
      <c r="E174" s="12">
        <v>21.91</v>
      </c>
      <c r="F174" s="12" t="s">
        <v>0</v>
      </c>
    </row>
    <row r="175" spans="1:6" ht="15" customHeight="1" x14ac:dyDescent="0.2">
      <c r="A175" s="223" t="s">
        <v>2572</v>
      </c>
      <c r="B175" s="16" t="s">
        <v>1262</v>
      </c>
      <c r="C175" s="36" t="s">
        <v>2573</v>
      </c>
      <c r="D175" s="12" t="s">
        <v>2574</v>
      </c>
      <c r="E175" s="12" t="s">
        <v>2574</v>
      </c>
      <c r="F175" s="13" t="s">
        <v>0</v>
      </c>
    </row>
    <row r="176" spans="1:6" ht="15" customHeight="1" x14ac:dyDescent="0.2">
      <c r="A176" s="224"/>
      <c r="B176" s="204"/>
      <c r="C176" s="16" t="s">
        <v>2575</v>
      </c>
      <c r="D176" s="12" t="s">
        <v>2576</v>
      </c>
      <c r="E176" s="12" t="s">
        <v>2576</v>
      </c>
      <c r="F176" s="13" t="s">
        <v>0</v>
      </c>
    </row>
    <row r="177" spans="1:6" ht="15" customHeight="1" x14ac:dyDescent="0.2">
      <c r="A177" s="224"/>
      <c r="B177" s="16">
        <v>1</v>
      </c>
      <c r="C177" s="16" t="s">
        <v>2577</v>
      </c>
      <c r="D177" s="12" t="s">
        <v>2578</v>
      </c>
      <c r="E177" s="12" t="s">
        <v>2578</v>
      </c>
      <c r="F177" s="31" t="s">
        <v>0</v>
      </c>
    </row>
    <row r="178" spans="1:6" ht="15" customHeight="1" x14ac:dyDescent="0.2">
      <c r="A178" s="204"/>
      <c r="B178" s="16">
        <v>2</v>
      </c>
      <c r="C178" s="16">
        <v>19</v>
      </c>
      <c r="D178" s="18">
        <v>51.1</v>
      </c>
      <c r="E178" s="18">
        <v>51.1</v>
      </c>
      <c r="F178" s="31" t="s">
        <v>0</v>
      </c>
    </row>
    <row r="179" spans="1:6" ht="15" customHeight="1" x14ac:dyDescent="0.25">
      <c r="A179" s="202"/>
      <c r="B179" s="204"/>
      <c r="C179" s="16" t="s">
        <v>2579</v>
      </c>
      <c r="D179" s="217" t="s">
        <v>2580</v>
      </c>
      <c r="E179" s="217" t="s">
        <v>2580</v>
      </c>
      <c r="F179" s="13" t="s">
        <v>0</v>
      </c>
    </row>
    <row r="180" spans="1:6" ht="15" customHeight="1" x14ac:dyDescent="0.25">
      <c r="A180" s="202"/>
      <c r="B180" s="204"/>
      <c r="C180" s="16"/>
      <c r="D180" s="217"/>
      <c r="E180" s="217"/>
      <c r="F180" s="13"/>
    </row>
    <row r="181" spans="1:6" ht="15" customHeight="1" x14ac:dyDescent="0.25">
      <c r="A181" s="202" t="s">
        <v>105</v>
      </c>
      <c r="B181" s="211"/>
      <c r="C181" s="211"/>
      <c r="D181" s="205"/>
      <c r="E181" s="205"/>
      <c r="F181" s="205"/>
    </row>
    <row r="182" spans="1:6" ht="15" customHeight="1" x14ac:dyDescent="0.2">
      <c r="A182" s="223" t="s">
        <v>2581</v>
      </c>
      <c r="B182" s="16" t="s">
        <v>1262</v>
      </c>
      <c r="C182" s="16" t="s">
        <v>2582</v>
      </c>
      <c r="D182" s="12" t="s">
        <v>2583</v>
      </c>
      <c r="E182" s="12" t="s">
        <v>2583</v>
      </c>
      <c r="F182" s="31" t="s">
        <v>0</v>
      </c>
    </row>
    <row r="183" spans="1:6" ht="15" customHeight="1" x14ac:dyDescent="0.2">
      <c r="A183" s="203"/>
      <c r="B183" s="211">
        <v>1</v>
      </c>
      <c r="C183" s="16" t="s">
        <v>2584</v>
      </c>
      <c r="D183" s="18" t="s">
        <v>2585</v>
      </c>
      <c r="E183" s="18" t="s">
        <v>2585</v>
      </c>
      <c r="F183" s="31" t="s">
        <v>0</v>
      </c>
    </row>
    <row r="184" spans="1:6" ht="15" customHeight="1" x14ac:dyDescent="0.2">
      <c r="A184" s="203"/>
      <c r="B184" s="204"/>
      <c r="C184" s="211" t="s">
        <v>2586</v>
      </c>
      <c r="D184" s="205" t="s">
        <v>2587</v>
      </c>
      <c r="E184" s="205" t="s">
        <v>2588</v>
      </c>
      <c r="F184" s="31" t="s">
        <v>0</v>
      </c>
    </row>
    <row r="185" spans="1:6" ht="15" customHeight="1" x14ac:dyDescent="0.2">
      <c r="A185" s="204"/>
      <c r="B185" s="204"/>
      <c r="C185" s="211">
        <v>102</v>
      </c>
      <c r="D185" s="205">
        <v>23.68</v>
      </c>
      <c r="E185" s="205">
        <v>23.68</v>
      </c>
      <c r="F185" s="205" t="s">
        <v>0</v>
      </c>
    </row>
    <row r="186" spans="1:6" ht="15" customHeight="1" x14ac:dyDescent="0.2">
      <c r="A186" s="204"/>
      <c r="B186" s="204"/>
      <c r="C186" s="204"/>
      <c r="D186" s="204"/>
      <c r="E186" s="204"/>
      <c r="F186" s="204"/>
    </row>
    <row r="187" spans="1:6" ht="15" customHeight="1" x14ac:dyDescent="0.2">
      <c r="A187" s="218" t="s">
        <v>2069</v>
      </c>
      <c r="B187" s="41"/>
      <c r="C187" s="41"/>
      <c r="D187" s="41"/>
      <c r="E187" s="41"/>
      <c r="F187" s="11"/>
    </row>
    <row r="188" spans="1:6" ht="15" customHeight="1" x14ac:dyDescent="0.2">
      <c r="A188" s="226" t="s">
        <v>2589</v>
      </c>
      <c r="B188" s="21">
        <v>1</v>
      </c>
      <c r="C188" s="11">
        <v>12</v>
      </c>
      <c r="D188" s="219" t="s">
        <v>39</v>
      </c>
      <c r="E188" s="220">
        <v>166.66</v>
      </c>
      <c r="F188" s="221" t="s">
        <v>40</v>
      </c>
    </row>
    <row r="189" spans="1:6" ht="15" customHeight="1" x14ac:dyDescent="0.2">
      <c r="A189" s="41"/>
      <c r="B189" s="11">
        <v>2</v>
      </c>
      <c r="C189" s="11">
        <v>75</v>
      </c>
      <c r="D189" s="21">
        <v>53.35</v>
      </c>
      <c r="E189" s="21">
        <v>53.332999999999998</v>
      </c>
      <c r="F189" s="205" t="s">
        <v>0</v>
      </c>
    </row>
    <row r="190" spans="1:6" ht="15" customHeight="1" x14ac:dyDescent="0.2">
      <c r="A190" s="41"/>
      <c r="B190" s="11">
        <v>3</v>
      </c>
      <c r="C190" s="11">
        <v>28</v>
      </c>
      <c r="D190" s="11">
        <v>136</v>
      </c>
      <c r="E190" s="21">
        <v>135.71</v>
      </c>
      <c r="F190" s="205" t="s">
        <v>0</v>
      </c>
    </row>
    <row r="191" spans="1:6" ht="15" customHeight="1" x14ac:dyDescent="0.2">
      <c r="A191" s="41"/>
      <c r="B191" s="11"/>
      <c r="C191" s="11"/>
      <c r="D191" s="11"/>
      <c r="E191" s="21"/>
      <c r="F191" s="11"/>
    </row>
    <row r="192" spans="1:6" ht="15" customHeight="1" x14ac:dyDescent="0.25">
      <c r="A192" s="202" t="s">
        <v>1702</v>
      </c>
      <c r="B192" s="211"/>
      <c r="C192" s="211"/>
      <c r="D192" s="18"/>
      <c r="E192" s="204"/>
      <c r="F192" s="18"/>
    </row>
    <row r="193" spans="1:6" ht="15" customHeight="1" x14ac:dyDescent="0.2">
      <c r="A193" s="223" t="s">
        <v>2590</v>
      </c>
      <c r="B193" s="211" t="s">
        <v>202</v>
      </c>
      <c r="C193" s="211">
        <v>98</v>
      </c>
      <c r="D193" s="18" t="s">
        <v>2591</v>
      </c>
      <c r="E193" s="18" t="s">
        <v>2591</v>
      </c>
      <c r="F193" s="18" t="s">
        <v>0</v>
      </c>
    </row>
    <row r="194" spans="1:6" ht="15" customHeight="1" x14ac:dyDescent="0.2">
      <c r="A194" s="203"/>
      <c r="B194" s="211">
        <v>1</v>
      </c>
      <c r="C194" s="211">
        <v>98</v>
      </c>
      <c r="D194" s="206" t="s">
        <v>2592</v>
      </c>
      <c r="E194" s="206" t="s">
        <v>2593</v>
      </c>
      <c r="F194" s="18" t="s">
        <v>0</v>
      </c>
    </row>
    <row r="195" spans="1:6" ht="15" customHeight="1" x14ac:dyDescent="0.2">
      <c r="A195" s="203"/>
      <c r="B195" s="211">
        <v>2</v>
      </c>
      <c r="C195" s="211">
        <v>98</v>
      </c>
      <c r="D195" s="206" t="s">
        <v>2594</v>
      </c>
      <c r="E195" s="206" t="s">
        <v>2594</v>
      </c>
      <c r="F195" s="18" t="s">
        <v>0</v>
      </c>
    </row>
    <row r="196" spans="1:6" ht="15" customHeight="1" x14ac:dyDescent="0.2">
      <c r="A196" s="204"/>
      <c r="B196" s="204"/>
      <c r="C196" s="204"/>
      <c r="D196" s="204"/>
      <c r="E196" s="204"/>
      <c r="F196" s="204"/>
    </row>
    <row r="197" spans="1:6" ht="15" customHeight="1" x14ac:dyDescent="0.25">
      <c r="A197" s="202" t="s">
        <v>1705</v>
      </c>
      <c r="B197" s="206"/>
      <c r="C197" s="204"/>
      <c r="D197" s="204"/>
      <c r="E197" s="204"/>
      <c r="F197" s="204"/>
    </row>
    <row r="198" spans="1:6" ht="15" customHeight="1" x14ac:dyDescent="0.2">
      <c r="A198" s="223" t="s">
        <v>2595</v>
      </c>
      <c r="B198" s="12" t="s">
        <v>1262</v>
      </c>
      <c r="C198" s="211" t="s">
        <v>2596</v>
      </c>
      <c r="D198" s="206" t="s">
        <v>2597</v>
      </c>
      <c r="E198" s="206" t="s">
        <v>2598</v>
      </c>
      <c r="F198" s="215" t="s">
        <v>0</v>
      </c>
    </row>
    <row r="199" spans="1:6" ht="15" customHeight="1" x14ac:dyDescent="0.2">
      <c r="A199" s="204"/>
      <c r="B199" s="211">
        <v>1</v>
      </c>
      <c r="C199" s="211" t="s">
        <v>2599</v>
      </c>
      <c r="D199" s="206" t="s">
        <v>2600</v>
      </c>
      <c r="E199" s="206" t="s">
        <v>2601</v>
      </c>
      <c r="F199" s="215">
        <v>-2.1</v>
      </c>
    </row>
    <row r="200" spans="1:6" ht="15" customHeight="1" x14ac:dyDescent="0.2">
      <c r="A200" s="203"/>
      <c r="B200" s="211">
        <v>2</v>
      </c>
      <c r="C200" s="222" t="s">
        <v>2602</v>
      </c>
      <c r="D200" s="206" t="s">
        <v>2603</v>
      </c>
      <c r="E200" s="206" t="s">
        <v>2604</v>
      </c>
      <c r="F200" s="215">
        <v>-2.2999999999999998</v>
      </c>
    </row>
  </sheetData>
  <mergeCells count="5">
    <mergeCell ref="A5:A6"/>
    <mergeCell ref="B5:B6"/>
    <mergeCell ref="C5:C6"/>
    <mergeCell ref="D5:E5"/>
    <mergeCell ref="F5:F6"/>
  </mergeCells>
  <pageMargins left="0.74803149606299213" right="0.74803149606299213" top="0.39370078740157483" bottom="0.98425196850393704" header="0.51181102362204722" footer="0.51181102362204722"/>
  <pageSetup paperSize="9" scale="66" orientation="portrait" cellComments="asDisplayed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79998168889431442"/>
  </sheetPr>
  <dimension ref="A1:F22"/>
  <sheetViews>
    <sheetView zoomScaleNormal="100" zoomScaleSheetLayoutView="100" workbookViewId="0"/>
  </sheetViews>
  <sheetFormatPr defaultRowHeight="15" customHeight="1" x14ac:dyDescent="0.2"/>
  <cols>
    <col min="1" max="1" width="29.42578125" style="14" customWidth="1"/>
    <col min="2" max="6" width="20.7109375" style="14" customWidth="1"/>
    <col min="7" max="16384" width="9.140625" style="14"/>
  </cols>
  <sheetData>
    <row r="1" spans="1:6" ht="15" customHeight="1" x14ac:dyDescent="0.2">
      <c r="A1" s="8" t="s">
        <v>2313</v>
      </c>
    </row>
    <row r="2" spans="1:6" ht="15" customHeight="1" x14ac:dyDescent="0.2">
      <c r="A2" s="8" t="s">
        <v>57</v>
      </c>
    </row>
    <row r="3" spans="1:6" ht="15" customHeight="1" x14ac:dyDescent="0.2">
      <c r="A3" s="70" t="s">
        <v>58</v>
      </c>
    </row>
    <row r="5" spans="1:6" ht="39.950000000000003" customHeight="1" x14ac:dyDescent="0.2">
      <c r="A5" s="189" t="s">
        <v>15</v>
      </c>
      <c r="B5" s="189" t="s">
        <v>1</v>
      </c>
      <c r="C5" s="189" t="s">
        <v>38</v>
      </c>
      <c r="D5" s="196" t="s">
        <v>36</v>
      </c>
      <c r="E5" s="195"/>
      <c r="F5" s="189" t="s">
        <v>3</v>
      </c>
    </row>
    <row r="6" spans="1:6" ht="39.950000000000003" customHeight="1" x14ac:dyDescent="0.2">
      <c r="A6" s="189"/>
      <c r="B6" s="189"/>
      <c r="C6" s="189"/>
      <c r="D6" s="79">
        <v>2024</v>
      </c>
      <c r="E6" s="79">
        <v>2025</v>
      </c>
      <c r="F6" s="189"/>
    </row>
    <row r="7" spans="1:6" ht="15" customHeight="1" x14ac:dyDescent="0.2">
      <c r="A7" s="1"/>
      <c r="B7" s="1"/>
      <c r="C7" s="1"/>
      <c r="D7" s="174"/>
      <c r="E7" s="1"/>
      <c r="F7" s="1"/>
    </row>
    <row r="8" spans="1:6" ht="15" customHeight="1" x14ac:dyDescent="0.2">
      <c r="A8" s="118" t="s">
        <v>70</v>
      </c>
    </row>
    <row r="9" spans="1:6" ht="15" customHeight="1" x14ac:dyDescent="0.2">
      <c r="A9" s="86" t="s">
        <v>198</v>
      </c>
      <c r="B9" s="12" t="s">
        <v>199</v>
      </c>
      <c r="C9" s="16">
        <v>17</v>
      </c>
      <c r="D9" s="11" t="s">
        <v>39</v>
      </c>
      <c r="E9" s="15">
        <v>6982</v>
      </c>
      <c r="F9" s="11" t="s">
        <v>40</v>
      </c>
    </row>
    <row r="10" spans="1:6" ht="15" customHeight="1" x14ac:dyDescent="0.2">
      <c r="A10" s="86" t="s">
        <v>200</v>
      </c>
      <c r="B10" s="12">
        <v>9</v>
      </c>
      <c r="C10" s="16">
        <v>63</v>
      </c>
      <c r="D10" s="11" t="s">
        <v>39</v>
      </c>
      <c r="E10" s="15">
        <v>4367</v>
      </c>
      <c r="F10" s="11" t="s">
        <v>40</v>
      </c>
    </row>
    <row r="11" spans="1:6" ht="15" customHeight="1" x14ac:dyDescent="0.2">
      <c r="A11" s="86" t="s">
        <v>201</v>
      </c>
      <c r="B11" s="12" t="s">
        <v>202</v>
      </c>
      <c r="C11" s="16">
        <v>51</v>
      </c>
      <c r="D11" s="11" t="s">
        <v>39</v>
      </c>
      <c r="E11" s="15">
        <v>14502</v>
      </c>
      <c r="F11" s="11" t="s">
        <v>40</v>
      </c>
    </row>
    <row r="12" spans="1:6" ht="15" customHeight="1" x14ac:dyDescent="0.2">
      <c r="A12" s="86"/>
      <c r="B12" s="175"/>
      <c r="C12" s="12"/>
      <c r="D12" s="176"/>
      <c r="E12" s="15"/>
      <c r="F12" s="12"/>
    </row>
    <row r="13" spans="1:6" ht="15" customHeight="1" x14ac:dyDescent="0.2">
      <c r="B13" s="16"/>
      <c r="C13" s="29"/>
      <c r="D13" s="15"/>
      <c r="E13" s="15"/>
      <c r="F13" s="12"/>
    </row>
    <row r="14" spans="1:6" ht="15" customHeight="1" x14ac:dyDescent="0.2">
      <c r="B14" s="12"/>
      <c r="C14" s="29"/>
      <c r="D14" s="15"/>
      <c r="F14" s="12"/>
    </row>
    <row r="15" spans="1:6" ht="15" customHeight="1" x14ac:dyDescent="0.2">
      <c r="A15" s="8"/>
      <c r="B15" s="12"/>
      <c r="C15" s="29"/>
      <c r="D15" s="15"/>
      <c r="F15" s="12"/>
    </row>
    <row r="16" spans="1:6" ht="15" customHeight="1" x14ac:dyDescent="0.2">
      <c r="A16" s="8"/>
      <c r="B16" s="12"/>
      <c r="C16" s="29"/>
      <c r="D16" s="15"/>
      <c r="F16" s="12"/>
    </row>
    <row r="17" spans="1:6" ht="15" customHeight="1" x14ac:dyDescent="0.2">
      <c r="A17" s="8"/>
      <c r="B17" s="12"/>
      <c r="C17" s="29"/>
      <c r="D17" s="15"/>
      <c r="F17" s="12"/>
    </row>
    <row r="18" spans="1:6" ht="15" customHeight="1" x14ac:dyDescent="0.2">
      <c r="A18" s="96"/>
      <c r="B18" s="97"/>
      <c r="C18" s="177"/>
      <c r="D18" s="97"/>
      <c r="E18" s="98"/>
      <c r="F18" s="97"/>
    </row>
    <row r="19" spans="1:6" ht="15" customHeight="1" x14ac:dyDescent="0.2">
      <c r="A19" s="8"/>
      <c r="B19" s="12"/>
      <c r="C19" s="29"/>
      <c r="D19" s="12"/>
      <c r="E19" s="15"/>
      <c r="F19" s="12"/>
    </row>
    <row r="22" spans="1:6" ht="15" customHeight="1" x14ac:dyDescent="0.2">
      <c r="E22" s="15"/>
    </row>
  </sheetData>
  <mergeCells count="5">
    <mergeCell ref="F5:F6"/>
    <mergeCell ref="A5:A6"/>
    <mergeCell ref="B5:B6"/>
    <mergeCell ref="C5:C6"/>
    <mergeCell ref="D5:E5"/>
  </mergeCells>
  <phoneticPr fontId="0" type="noConversion"/>
  <pageMargins left="0.74803149606299213" right="0.74803149606299213" top="0.39370078740157483" bottom="0.98425196850393704" header="0.51181102362204722" footer="0.51181102362204722"/>
  <pageSetup paperSize="9" scale="66" orientation="portrait" cellComments="asDisplayed" r:id="rId1"/>
  <headerFooter alignWithMargins="0"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79998168889431442"/>
  </sheetPr>
  <dimension ref="A1:F218"/>
  <sheetViews>
    <sheetView zoomScale="80" zoomScaleNormal="80" zoomScaleSheetLayoutView="100" workbookViewId="0"/>
  </sheetViews>
  <sheetFormatPr defaultColWidth="9.140625" defaultRowHeight="15" customHeight="1" x14ac:dyDescent="0.2"/>
  <cols>
    <col min="1" max="1" width="31.140625" style="14" customWidth="1"/>
    <col min="2" max="2" width="20.7109375" style="120" customWidth="1"/>
    <col min="3" max="6" width="20.7109375" style="14" customWidth="1"/>
    <col min="7" max="16384" width="9.140625" style="14"/>
  </cols>
  <sheetData>
    <row r="1" spans="1:6" ht="15" customHeight="1" x14ac:dyDescent="0.2">
      <c r="A1" s="8" t="s">
        <v>2312</v>
      </c>
    </row>
    <row r="2" spans="1:6" ht="15" customHeight="1" x14ac:dyDescent="0.2">
      <c r="A2" s="8" t="s">
        <v>59</v>
      </c>
    </row>
    <row r="3" spans="1:6" ht="15" customHeight="1" x14ac:dyDescent="0.2">
      <c r="A3" s="70" t="s">
        <v>60</v>
      </c>
    </row>
    <row r="5" spans="1:6" ht="39.950000000000003" customHeight="1" x14ac:dyDescent="0.2">
      <c r="A5" s="189" t="s">
        <v>15</v>
      </c>
      <c r="B5" s="197" t="s">
        <v>1</v>
      </c>
      <c r="C5" s="189" t="s">
        <v>43</v>
      </c>
      <c r="D5" s="189" t="s">
        <v>44</v>
      </c>
      <c r="E5" s="189"/>
      <c r="F5" s="189" t="s">
        <v>3</v>
      </c>
    </row>
    <row r="6" spans="1:6" ht="39.950000000000003" customHeight="1" x14ac:dyDescent="0.2">
      <c r="A6" s="189"/>
      <c r="B6" s="197"/>
      <c r="C6" s="189"/>
      <c r="D6" s="79">
        <v>2024</v>
      </c>
      <c r="E6" s="79">
        <v>2025</v>
      </c>
      <c r="F6" s="189"/>
    </row>
    <row r="7" spans="1:6" ht="15" customHeight="1" x14ac:dyDescent="0.2">
      <c r="A7" s="2"/>
      <c r="B7" s="43"/>
      <c r="C7" s="2"/>
      <c r="D7" s="2"/>
      <c r="E7" s="2"/>
      <c r="F7" s="2"/>
    </row>
    <row r="8" spans="1:6" ht="15" customHeight="1" x14ac:dyDescent="0.2">
      <c r="A8" s="8" t="s">
        <v>70</v>
      </c>
    </row>
    <row r="9" spans="1:6" ht="15" customHeight="1" x14ac:dyDescent="0.2">
      <c r="A9" s="86" t="s">
        <v>1269</v>
      </c>
      <c r="B9" s="36" t="s">
        <v>1270</v>
      </c>
      <c r="C9" s="15" t="s">
        <v>1271</v>
      </c>
      <c r="D9" s="37" t="s">
        <v>1272</v>
      </c>
      <c r="E9" s="37" t="s">
        <v>1272</v>
      </c>
      <c r="F9" s="29" t="s">
        <v>0</v>
      </c>
    </row>
    <row r="10" spans="1:6" ht="15" customHeight="1" x14ac:dyDescent="0.2">
      <c r="A10" s="86" t="s">
        <v>1273</v>
      </c>
      <c r="B10" s="36" t="s">
        <v>1274</v>
      </c>
      <c r="C10" s="15">
        <v>428</v>
      </c>
      <c r="D10" s="37" t="s">
        <v>1275</v>
      </c>
      <c r="E10" s="37" t="s">
        <v>1275</v>
      </c>
      <c r="F10" s="29" t="s">
        <v>0</v>
      </c>
    </row>
    <row r="11" spans="1:6" ht="15" customHeight="1" x14ac:dyDescent="0.2">
      <c r="A11" s="83" t="s">
        <v>1276</v>
      </c>
      <c r="B11" s="4">
        <v>4</v>
      </c>
      <c r="C11" s="4" t="s">
        <v>1277</v>
      </c>
      <c r="D11" s="38" t="s">
        <v>1278</v>
      </c>
      <c r="E11" s="38" t="s">
        <v>1278</v>
      </c>
      <c r="F11" s="4" t="s">
        <v>0</v>
      </c>
    </row>
    <row r="12" spans="1:6" ht="15" customHeight="1" x14ac:dyDescent="0.2">
      <c r="A12" s="83" t="s">
        <v>1263</v>
      </c>
      <c r="B12" s="39" t="s">
        <v>1279</v>
      </c>
      <c r="C12" s="4" t="s">
        <v>1280</v>
      </c>
      <c r="D12" s="4" t="s">
        <v>1281</v>
      </c>
      <c r="E12" s="4" t="s">
        <v>1281</v>
      </c>
      <c r="F12" s="40" t="s">
        <v>0</v>
      </c>
    </row>
    <row r="13" spans="1:6" ht="15" customHeight="1" x14ac:dyDescent="0.2">
      <c r="A13" s="83"/>
      <c r="B13" s="4">
        <v>8</v>
      </c>
      <c r="C13" s="4">
        <v>544</v>
      </c>
      <c r="D13" s="4">
        <v>16.22</v>
      </c>
      <c r="E13" s="4">
        <v>16.22</v>
      </c>
      <c r="F13" s="40" t="s">
        <v>0</v>
      </c>
    </row>
    <row r="14" spans="1:6" ht="15" customHeight="1" x14ac:dyDescent="0.2">
      <c r="A14" s="83" t="s">
        <v>1265</v>
      </c>
      <c r="B14" s="4">
        <v>12</v>
      </c>
      <c r="C14" s="4">
        <v>105</v>
      </c>
      <c r="D14" s="38">
        <v>26.95</v>
      </c>
      <c r="E14" s="38">
        <v>26.95</v>
      </c>
      <c r="F14" s="4" t="s">
        <v>0</v>
      </c>
    </row>
    <row r="15" spans="1:6" ht="15" customHeight="1" x14ac:dyDescent="0.2">
      <c r="A15" s="86" t="s">
        <v>1282</v>
      </c>
      <c r="B15" s="36" t="s">
        <v>1270</v>
      </c>
      <c r="C15" s="15">
        <v>408.11</v>
      </c>
      <c r="D15" s="36" t="s">
        <v>1283</v>
      </c>
      <c r="E15" s="36" t="s">
        <v>1283</v>
      </c>
      <c r="F15" s="29" t="s">
        <v>0</v>
      </c>
    </row>
    <row r="16" spans="1:6" ht="15" customHeight="1" x14ac:dyDescent="0.2">
      <c r="A16" s="86" t="s">
        <v>198</v>
      </c>
      <c r="B16" s="16" t="s">
        <v>1262</v>
      </c>
      <c r="C16" s="15">
        <v>21</v>
      </c>
      <c r="D16" s="12">
        <v>71.77</v>
      </c>
      <c r="E16" s="12">
        <v>71.77</v>
      </c>
      <c r="F16" s="29" t="s">
        <v>0</v>
      </c>
    </row>
    <row r="17" spans="1:6" ht="15" customHeight="1" x14ac:dyDescent="0.2">
      <c r="A17" s="86"/>
      <c r="B17" s="12"/>
      <c r="C17" s="15" t="s">
        <v>1284</v>
      </c>
      <c r="D17" s="37" t="s">
        <v>1285</v>
      </c>
      <c r="E17" s="37" t="s">
        <v>1285</v>
      </c>
      <c r="F17" s="29" t="s">
        <v>0</v>
      </c>
    </row>
    <row r="18" spans="1:6" ht="15" customHeight="1" x14ac:dyDescent="0.2">
      <c r="A18" s="86"/>
      <c r="B18" s="12" t="s">
        <v>199</v>
      </c>
      <c r="C18" s="15" t="s">
        <v>1286</v>
      </c>
      <c r="D18" s="37" t="s">
        <v>1287</v>
      </c>
      <c r="E18" s="37">
        <v>37.5</v>
      </c>
      <c r="F18" s="29" t="s">
        <v>0</v>
      </c>
    </row>
    <row r="19" spans="1:6" ht="15" customHeight="1" x14ac:dyDescent="0.2">
      <c r="A19" s="86"/>
      <c r="B19" s="12">
        <v>2</v>
      </c>
      <c r="C19" s="15" t="s">
        <v>1288</v>
      </c>
      <c r="D19" s="37" t="s">
        <v>1289</v>
      </c>
      <c r="E19" s="37" t="s">
        <v>1289</v>
      </c>
      <c r="F19" s="29" t="s">
        <v>0</v>
      </c>
    </row>
    <row r="20" spans="1:6" ht="15" customHeight="1" x14ac:dyDescent="0.2">
      <c r="A20" s="86"/>
      <c r="B20" s="36"/>
      <c r="C20" s="15">
        <v>603</v>
      </c>
      <c r="D20" s="37">
        <v>24.76</v>
      </c>
      <c r="E20" s="37">
        <v>24.76</v>
      </c>
      <c r="F20" s="29" t="s">
        <v>0</v>
      </c>
    </row>
    <row r="21" spans="1:6" ht="15" customHeight="1" x14ac:dyDescent="0.2">
      <c r="A21" s="86"/>
      <c r="B21" s="12">
        <v>6</v>
      </c>
      <c r="C21" s="15">
        <v>170</v>
      </c>
      <c r="D21" s="37">
        <v>23.68</v>
      </c>
      <c r="E21" s="37">
        <v>23.68</v>
      </c>
      <c r="F21" s="29" t="s">
        <v>0</v>
      </c>
    </row>
    <row r="22" spans="1:6" ht="15" customHeight="1" x14ac:dyDescent="0.2">
      <c r="A22" s="86"/>
      <c r="B22" s="12">
        <v>7</v>
      </c>
      <c r="C22" s="15">
        <v>82</v>
      </c>
      <c r="D22" s="37">
        <v>19.43</v>
      </c>
      <c r="E22" s="37">
        <v>19.43</v>
      </c>
      <c r="F22" s="29" t="s">
        <v>0</v>
      </c>
    </row>
    <row r="23" spans="1:6" ht="15" customHeight="1" x14ac:dyDescent="0.2">
      <c r="A23" s="86"/>
      <c r="B23" s="12">
        <v>8</v>
      </c>
      <c r="C23" s="15" t="s">
        <v>1290</v>
      </c>
      <c r="D23" s="37" t="s">
        <v>1291</v>
      </c>
      <c r="E23" s="37" t="s">
        <v>1291</v>
      </c>
      <c r="F23" s="29" t="s">
        <v>0</v>
      </c>
    </row>
    <row r="24" spans="1:6" ht="15" customHeight="1" x14ac:dyDescent="0.2">
      <c r="A24" s="86"/>
      <c r="B24" s="36"/>
      <c r="C24" s="15">
        <v>220</v>
      </c>
      <c r="D24" s="37">
        <v>36.36</v>
      </c>
      <c r="E24" s="37">
        <v>36.36</v>
      </c>
      <c r="F24" s="29" t="s">
        <v>0</v>
      </c>
    </row>
    <row r="25" spans="1:6" ht="15" customHeight="1" x14ac:dyDescent="0.2">
      <c r="A25" s="86"/>
      <c r="B25" s="12">
        <v>10</v>
      </c>
      <c r="C25" s="36" t="s">
        <v>1292</v>
      </c>
      <c r="D25" s="37" t="s">
        <v>1293</v>
      </c>
      <c r="E25" s="37" t="s">
        <v>1293</v>
      </c>
      <c r="F25" s="29" t="s">
        <v>0</v>
      </c>
    </row>
    <row r="26" spans="1:6" ht="15" customHeight="1" x14ac:dyDescent="0.2">
      <c r="A26" s="86"/>
      <c r="B26" s="36"/>
      <c r="C26" s="15" t="s">
        <v>1294</v>
      </c>
      <c r="D26" s="37" t="s">
        <v>1295</v>
      </c>
      <c r="E26" s="37" t="s">
        <v>1295</v>
      </c>
      <c r="F26" s="29" t="s">
        <v>0</v>
      </c>
    </row>
    <row r="27" spans="1:6" ht="15" customHeight="1" x14ac:dyDescent="0.2">
      <c r="A27" s="86"/>
      <c r="B27" s="36"/>
      <c r="C27" s="15">
        <v>316</v>
      </c>
      <c r="D27" s="37">
        <v>25.79</v>
      </c>
      <c r="E27" s="37">
        <v>25.79</v>
      </c>
      <c r="F27" s="29" t="s">
        <v>0</v>
      </c>
    </row>
    <row r="28" spans="1:6" ht="15" customHeight="1" x14ac:dyDescent="0.2">
      <c r="A28" s="86" t="s">
        <v>276</v>
      </c>
      <c r="B28" s="12">
        <v>2</v>
      </c>
      <c r="C28" s="15">
        <v>48</v>
      </c>
      <c r="D28" s="37">
        <v>37.26</v>
      </c>
      <c r="E28" s="37">
        <v>37.26</v>
      </c>
      <c r="F28" s="29" t="s">
        <v>0</v>
      </c>
    </row>
    <row r="29" spans="1:6" ht="15" customHeight="1" x14ac:dyDescent="0.2">
      <c r="A29" s="86"/>
      <c r="B29" s="36"/>
      <c r="C29" s="15">
        <v>521</v>
      </c>
      <c r="D29" s="37">
        <v>20.27</v>
      </c>
      <c r="E29" s="37">
        <v>20.27</v>
      </c>
      <c r="F29" s="29" t="s">
        <v>0</v>
      </c>
    </row>
    <row r="30" spans="1:6" ht="15" customHeight="1" x14ac:dyDescent="0.2">
      <c r="A30" s="86" t="s">
        <v>1296</v>
      </c>
      <c r="B30" s="12">
        <v>1</v>
      </c>
      <c r="C30" s="15">
        <v>57</v>
      </c>
      <c r="D30" s="37">
        <v>26.39</v>
      </c>
      <c r="E30" s="37">
        <v>26.39</v>
      </c>
      <c r="F30" s="29" t="s">
        <v>0</v>
      </c>
    </row>
    <row r="31" spans="1:6" ht="15" customHeight="1" x14ac:dyDescent="0.2">
      <c r="A31" s="86"/>
      <c r="B31" s="12">
        <v>8</v>
      </c>
      <c r="C31" s="15">
        <v>59</v>
      </c>
      <c r="D31" s="37">
        <v>37.29</v>
      </c>
      <c r="E31" s="37">
        <v>37.29</v>
      </c>
      <c r="F31" s="29" t="s">
        <v>0</v>
      </c>
    </row>
    <row r="32" spans="1:6" ht="15" customHeight="1" x14ac:dyDescent="0.2">
      <c r="A32" s="172" t="s">
        <v>1297</v>
      </c>
      <c r="B32" s="36" t="s">
        <v>1298</v>
      </c>
      <c r="C32" s="15" t="s">
        <v>1299</v>
      </c>
      <c r="D32" s="12" t="s">
        <v>1300</v>
      </c>
      <c r="E32" s="12" t="s">
        <v>1300</v>
      </c>
      <c r="F32" s="29" t="s">
        <v>0</v>
      </c>
    </row>
    <row r="33" spans="1:6" ht="15" customHeight="1" x14ac:dyDescent="0.2">
      <c r="A33" s="173"/>
      <c r="B33" s="36" t="s">
        <v>1301</v>
      </c>
      <c r="C33" s="15" t="s">
        <v>1302</v>
      </c>
      <c r="D33" s="12" t="s">
        <v>1303</v>
      </c>
      <c r="E33" s="12" t="s">
        <v>1303</v>
      </c>
      <c r="F33" s="29" t="s">
        <v>0</v>
      </c>
    </row>
    <row r="34" spans="1:6" ht="15" customHeight="1" x14ac:dyDescent="0.2">
      <c r="A34" s="86" t="s">
        <v>1267</v>
      </c>
      <c r="B34" s="12">
        <v>3</v>
      </c>
      <c r="C34" s="15">
        <v>25</v>
      </c>
      <c r="D34" s="37">
        <v>37.67</v>
      </c>
      <c r="E34" s="37">
        <v>37.67</v>
      </c>
      <c r="F34" s="29" t="s">
        <v>0</v>
      </c>
    </row>
    <row r="35" spans="1:6" ht="15" customHeight="1" x14ac:dyDescent="0.2">
      <c r="A35" s="86"/>
      <c r="B35" s="36"/>
      <c r="C35" s="15" t="s">
        <v>1304</v>
      </c>
      <c r="D35" s="37" t="s">
        <v>1305</v>
      </c>
      <c r="E35" s="37" t="s">
        <v>1305</v>
      </c>
      <c r="F35" s="29" t="s">
        <v>0</v>
      </c>
    </row>
    <row r="36" spans="1:6" ht="15" customHeight="1" x14ac:dyDescent="0.2">
      <c r="A36" s="86"/>
      <c r="B36" s="12">
        <v>6</v>
      </c>
      <c r="C36" s="15" t="s">
        <v>1306</v>
      </c>
      <c r="D36" s="37" t="s">
        <v>1307</v>
      </c>
      <c r="E36" s="37" t="s">
        <v>1307</v>
      </c>
      <c r="F36" s="29" t="s">
        <v>0</v>
      </c>
    </row>
    <row r="37" spans="1:6" ht="15" customHeight="1" x14ac:dyDescent="0.2">
      <c r="A37" s="86"/>
      <c r="B37" s="36" t="s">
        <v>1308</v>
      </c>
      <c r="C37" s="15">
        <v>156</v>
      </c>
      <c r="D37" s="37" t="s">
        <v>1309</v>
      </c>
      <c r="E37" s="37" t="s">
        <v>1309</v>
      </c>
      <c r="F37" s="29" t="s">
        <v>0</v>
      </c>
    </row>
    <row r="38" spans="1:6" ht="15" customHeight="1" x14ac:dyDescent="0.2">
      <c r="A38" s="86" t="s">
        <v>1310</v>
      </c>
      <c r="B38" s="36" t="s">
        <v>1311</v>
      </c>
      <c r="C38" s="15" t="s">
        <v>1312</v>
      </c>
      <c r="D38" s="37" t="s">
        <v>1313</v>
      </c>
      <c r="E38" s="37" t="s">
        <v>1313</v>
      </c>
      <c r="F38" s="29" t="s">
        <v>0</v>
      </c>
    </row>
    <row r="39" spans="1:6" ht="15" customHeight="1" x14ac:dyDescent="0.2">
      <c r="A39" s="86" t="s">
        <v>1314</v>
      </c>
      <c r="B39" s="16" t="s">
        <v>1262</v>
      </c>
      <c r="C39" s="15">
        <v>399</v>
      </c>
      <c r="D39" s="37">
        <v>30.08</v>
      </c>
      <c r="E39" s="37">
        <v>30.08</v>
      </c>
      <c r="F39" s="29" t="s">
        <v>0</v>
      </c>
    </row>
    <row r="40" spans="1:6" ht="15" customHeight="1" x14ac:dyDescent="0.2">
      <c r="A40" s="86"/>
      <c r="B40" s="36" t="s">
        <v>1315</v>
      </c>
      <c r="C40" s="15">
        <v>518</v>
      </c>
      <c r="D40" s="37" t="s">
        <v>1316</v>
      </c>
      <c r="E40" s="37" t="s">
        <v>1316</v>
      </c>
      <c r="F40" s="29" t="s">
        <v>0</v>
      </c>
    </row>
    <row r="41" spans="1:6" ht="15" customHeight="1" x14ac:dyDescent="0.2">
      <c r="A41" s="86"/>
      <c r="B41" s="12">
        <v>5</v>
      </c>
      <c r="C41" s="36" t="s">
        <v>1317</v>
      </c>
      <c r="D41" s="37" t="s">
        <v>1318</v>
      </c>
      <c r="E41" s="37" t="s">
        <v>1318</v>
      </c>
      <c r="F41" s="29" t="s">
        <v>0</v>
      </c>
    </row>
    <row r="42" spans="1:6" ht="15" customHeight="1" x14ac:dyDescent="0.2">
      <c r="A42" s="86" t="s">
        <v>1319</v>
      </c>
      <c r="B42" s="36" t="s">
        <v>1320</v>
      </c>
      <c r="C42" s="15" t="s">
        <v>1321</v>
      </c>
      <c r="D42" s="37" t="s">
        <v>1322</v>
      </c>
      <c r="E42" s="37" t="s">
        <v>1322</v>
      </c>
      <c r="F42" s="29" t="s">
        <v>0</v>
      </c>
    </row>
    <row r="43" spans="1:6" ht="15" customHeight="1" x14ac:dyDescent="0.2">
      <c r="A43" s="86" t="s">
        <v>1323</v>
      </c>
      <c r="B43" s="12">
        <v>8</v>
      </c>
      <c r="C43" s="15">
        <v>330</v>
      </c>
      <c r="D43" s="37">
        <v>32.729999999999997</v>
      </c>
      <c r="E43" s="37">
        <v>32.729999999999997</v>
      </c>
      <c r="F43" s="29" t="s">
        <v>0</v>
      </c>
    </row>
    <row r="44" spans="1:6" ht="15" customHeight="1" x14ac:dyDescent="0.2">
      <c r="A44" s="86" t="s">
        <v>1324</v>
      </c>
      <c r="B44" s="12">
        <v>3</v>
      </c>
      <c r="C44" s="15" t="s">
        <v>1325</v>
      </c>
      <c r="D44" s="37" t="s">
        <v>1326</v>
      </c>
      <c r="E44" s="37" t="s">
        <v>1326</v>
      </c>
      <c r="F44" s="29" t="s">
        <v>0</v>
      </c>
    </row>
    <row r="45" spans="1:6" ht="15" customHeight="1" x14ac:dyDescent="0.2">
      <c r="A45" s="86"/>
      <c r="B45" s="36" t="s">
        <v>1264</v>
      </c>
      <c r="C45" s="15" t="s">
        <v>1327</v>
      </c>
      <c r="D45" s="37" t="s">
        <v>1328</v>
      </c>
      <c r="E45" s="37" t="s">
        <v>1328</v>
      </c>
      <c r="F45" s="29" t="s">
        <v>0</v>
      </c>
    </row>
    <row r="46" spans="1:6" ht="15" customHeight="1" x14ac:dyDescent="0.2">
      <c r="A46" s="86"/>
      <c r="B46" s="36" t="s">
        <v>1329</v>
      </c>
      <c r="C46" s="15" t="s">
        <v>1330</v>
      </c>
      <c r="D46" s="37" t="s">
        <v>1331</v>
      </c>
      <c r="E46" s="37" t="s">
        <v>1331</v>
      </c>
      <c r="F46" s="29" t="s">
        <v>0</v>
      </c>
    </row>
    <row r="47" spans="1:6" ht="15" customHeight="1" x14ac:dyDescent="0.2">
      <c r="A47" s="172" t="s">
        <v>1332</v>
      </c>
      <c r="B47" s="16" t="s">
        <v>1262</v>
      </c>
      <c r="C47" s="15" t="s">
        <v>1333</v>
      </c>
      <c r="D47" s="12">
        <v>26.91</v>
      </c>
      <c r="E47" s="12">
        <v>26.91</v>
      </c>
      <c r="F47" s="29" t="s">
        <v>0</v>
      </c>
    </row>
    <row r="48" spans="1:6" ht="15" customHeight="1" x14ac:dyDescent="0.2">
      <c r="A48" s="173"/>
      <c r="B48" s="36" t="s">
        <v>1334</v>
      </c>
      <c r="C48" s="18" t="s">
        <v>1335</v>
      </c>
      <c r="D48" s="152" t="s">
        <v>1300</v>
      </c>
      <c r="E48" s="152" t="s">
        <v>1300</v>
      </c>
      <c r="F48" s="29" t="s">
        <v>0</v>
      </c>
    </row>
    <row r="49" spans="1:6" ht="15" customHeight="1" x14ac:dyDescent="0.2">
      <c r="A49" s="172" t="s">
        <v>210</v>
      </c>
      <c r="B49" s="12">
        <v>9</v>
      </c>
      <c r="C49" s="16">
        <v>65</v>
      </c>
      <c r="D49" s="153">
        <v>18.45</v>
      </c>
      <c r="E49" s="153">
        <v>18.45</v>
      </c>
      <c r="F49" s="29" t="s">
        <v>0</v>
      </c>
    </row>
    <row r="50" spans="1:6" ht="15" customHeight="1" x14ac:dyDescent="0.2">
      <c r="A50" s="172"/>
      <c r="B50" s="36"/>
      <c r="C50" s="16">
        <v>96</v>
      </c>
      <c r="D50" s="153">
        <v>31.25</v>
      </c>
      <c r="E50" s="153">
        <v>31.25</v>
      </c>
      <c r="F50" s="29" t="s">
        <v>0</v>
      </c>
    </row>
    <row r="51" spans="1:6" ht="15" customHeight="1" x14ac:dyDescent="0.2">
      <c r="A51" s="86" t="s">
        <v>1336</v>
      </c>
      <c r="B51" s="36" t="s">
        <v>1264</v>
      </c>
      <c r="C51" s="12" t="s">
        <v>1337</v>
      </c>
      <c r="D51" s="12" t="s">
        <v>1338</v>
      </c>
      <c r="E51" s="12" t="s">
        <v>1338</v>
      </c>
      <c r="F51" s="12" t="s">
        <v>0</v>
      </c>
    </row>
    <row r="52" spans="1:6" ht="15" customHeight="1" x14ac:dyDescent="0.2">
      <c r="A52" s="86"/>
      <c r="B52" s="12">
        <v>12</v>
      </c>
      <c r="C52" s="12">
        <v>9</v>
      </c>
      <c r="D52" s="12">
        <v>48.89</v>
      </c>
      <c r="E52" s="12">
        <v>48.89</v>
      </c>
      <c r="F52" s="12" t="s">
        <v>0</v>
      </c>
    </row>
    <row r="53" spans="1:6" ht="15" customHeight="1" x14ac:dyDescent="0.2">
      <c r="A53" s="86" t="s">
        <v>1268</v>
      </c>
      <c r="B53" s="36" t="s">
        <v>1339</v>
      </c>
      <c r="C53" s="15" t="s">
        <v>1340</v>
      </c>
      <c r="D53" s="12">
        <v>19.38</v>
      </c>
      <c r="E53" s="12">
        <v>19.38</v>
      </c>
      <c r="F53" s="29" t="s">
        <v>0</v>
      </c>
    </row>
    <row r="54" spans="1:6" ht="15" customHeight="1" x14ac:dyDescent="0.2">
      <c r="A54" s="86" t="s">
        <v>1341</v>
      </c>
      <c r="B54" s="12">
        <v>6</v>
      </c>
      <c r="C54" s="15">
        <v>1013</v>
      </c>
      <c r="D54" s="12">
        <v>37.020000000000003</v>
      </c>
      <c r="E54" s="12">
        <v>37.020000000000003</v>
      </c>
      <c r="F54" s="29" t="s">
        <v>0</v>
      </c>
    </row>
    <row r="55" spans="1:6" ht="15" customHeight="1" x14ac:dyDescent="0.2">
      <c r="A55" s="86" t="s">
        <v>1342</v>
      </c>
      <c r="B55" s="12">
        <v>3</v>
      </c>
      <c r="C55" s="15">
        <v>307</v>
      </c>
      <c r="D55" s="12">
        <v>13.03</v>
      </c>
      <c r="E55" s="12">
        <v>13.03</v>
      </c>
      <c r="F55" s="29" t="s">
        <v>0</v>
      </c>
    </row>
    <row r="56" spans="1:6" ht="15" customHeight="1" x14ac:dyDescent="0.2">
      <c r="A56" s="86" t="s">
        <v>1343</v>
      </c>
      <c r="B56" s="36" t="s">
        <v>1315</v>
      </c>
      <c r="C56" s="15" t="s">
        <v>1344</v>
      </c>
      <c r="D56" s="37">
        <v>23.68</v>
      </c>
      <c r="E56" s="37">
        <v>23.68</v>
      </c>
      <c r="F56" s="29" t="s">
        <v>0</v>
      </c>
    </row>
    <row r="57" spans="1:6" ht="15" customHeight="1" x14ac:dyDescent="0.2">
      <c r="A57" s="83" t="s">
        <v>201</v>
      </c>
      <c r="B57" s="16" t="s">
        <v>1262</v>
      </c>
      <c r="C57" s="12" t="s">
        <v>1345</v>
      </c>
      <c r="D57" s="12" t="s">
        <v>1346</v>
      </c>
      <c r="E57" s="12" t="s">
        <v>1346</v>
      </c>
      <c r="F57" s="13" t="s">
        <v>0</v>
      </c>
    </row>
    <row r="58" spans="1:6" ht="15" customHeight="1" x14ac:dyDescent="0.2">
      <c r="A58" s="83"/>
      <c r="B58" s="12">
        <v>1</v>
      </c>
      <c r="C58" s="12" t="s">
        <v>1347</v>
      </c>
      <c r="D58" s="12" t="s">
        <v>1348</v>
      </c>
      <c r="E58" s="12" t="s">
        <v>1348</v>
      </c>
      <c r="F58" s="13" t="s">
        <v>0</v>
      </c>
    </row>
    <row r="59" spans="1:6" ht="15" customHeight="1" x14ac:dyDescent="0.2">
      <c r="A59" s="83"/>
      <c r="B59" s="12">
        <v>2</v>
      </c>
      <c r="C59" s="12">
        <v>170</v>
      </c>
      <c r="D59" s="12">
        <v>26.84</v>
      </c>
      <c r="E59" s="12">
        <v>26.84</v>
      </c>
      <c r="F59" s="12" t="s">
        <v>0</v>
      </c>
    </row>
    <row r="60" spans="1:6" ht="15" customHeight="1" x14ac:dyDescent="0.2">
      <c r="A60" s="83"/>
      <c r="B60" s="12">
        <v>3</v>
      </c>
      <c r="C60" s="12" t="s">
        <v>1349</v>
      </c>
      <c r="D60" s="12" t="s">
        <v>1350</v>
      </c>
      <c r="E60" s="12" t="s">
        <v>1350</v>
      </c>
      <c r="F60" s="12" t="s">
        <v>0</v>
      </c>
    </row>
    <row r="61" spans="1:6" ht="15" customHeight="1" x14ac:dyDescent="0.2">
      <c r="A61" s="83" t="s">
        <v>1351</v>
      </c>
      <c r="B61" s="39" t="s">
        <v>1320</v>
      </c>
      <c r="C61" s="4" t="s">
        <v>1352</v>
      </c>
      <c r="D61" s="4" t="s">
        <v>1353</v>
      </c>
      <c r="E61" s="4" t="s">
        <v>1353</v>
      </c>
      <c r="F61" s="6" t="s">
        <v>0</v>
      </c>
    </row>
    <row r="62" spans="1:6" ht="15" customHeight="1" x14ac:dyDescent="0.2">
      <c r="A62" s="83" t="s">
        <v>1354</v>
      </c>
      <c r="B62" s="4">
        <v>6</v>
      </c>
      <c r="C62" s="4">
        <v>406</v>
      </c>
      <c r="D62" s="4">
        <v>23.69</v>
      </c>
      <c r="E62" s="4">
        <v>23.69</v>
      </c>
      <c r="F62" s="4" t="s">
        <v>0</v>
      </c>
    </row>
    <row r="63" spans="1:6" ht="15" customHeight="1" x14ac:dyDescent="0.2">
      <c r="A63" s="3"/>
      <c r="B63" s="39"/>
      <c r="C63" s="4"/>
      <c r="D63" s="4"/>
      <c r="E63" s="4"/>
      <c r="F63" s="4"/>
    </row>
    <row r="64" spans="1:6" ht="15" customHeight="1" x14ac:dyDescent="0.2">
      <c r="A64" s="9" t="s">
        <v>2069</v>
      </c>
      <c r="B64" s="49"/>
      <c r="C64" s="49"/>
      <c r="D64" s="49"/>
      <c r="E64" s="49"/>
      <c r="F64" s="49"/>
    </row>
    <row r="65" spans="1:6" ht="15" customHeight="1" x14ac:dyDescent="0.2">
      <c r="A65" s="86" t="s">
        <v>2180</v>
      </c>
      <c r="B65" s="36" t="s">
        <v>202</v>
      </c>
      <c r="C65" s="12">
        <v>113</v>
      </c>
      <c r="D65" s="12" t="s">
        <v>39</v>
      </c>
      <c r="E65" s="18">
        <v>54.8</v>
      </c>
      <c r="F65" s="12" t="s">
        <v>40</v>
      </c>
    </row>
    <row r="66" spans="1:6" ht="15" customHeight="1" x14ac:dyDescent="0.2">
      <c r="A66" s="86" t="s">
        <v>2181</v>
      </c>
      <c r="B66" s="36" t="s">
        <v>202</v>
      </c>
      <c r="C66" s="12">
        <v>348</v>
      </c>
      <c r="D66" s="18">
        <v>15.8</v>
      </c>
      <c r="E66" s="18">
        <v>15.8</v>
      </c>
      <c r="F66" s="11" t="s">
        <v>0</v>
      </c>
    </row>
    <row r="67" spans="1:6" ht="15" customHeight="1" x14ac:dyDescent="0.2">
      <c r="A67" s="86" t="s">
        <v>2182</v>
      </c>
      <c r="B67" s="36" t="s">
        <v>202</v>
      </c>
      <c r="C67" s="12">
        <v>123</v>
      </c>
      <c r="D67" s="18">
        <v>18.7</v>
      </c>
      <c r="E67" s="18">
        <v>18.7</v>
      </c>
      <c r="F67" s="11" t="s">
        <v>0</v>
      </c>
    </row>
    <row r="68" spans="1:6" ht="15" customHeight="1" x14ac:dyDescent="0.2">
      <c r="A68" s="17"/>
      <c r="B68" s="36"/>
      <c r="C68" s="12"/>
      <c r="D68" s="152"/>
      <c r="E68" s="152"/>
      <c r="F68" s="12"/>
    </row>
    <row r="69" spans="1:6" ht="15" customHeight="1" x14ac:dyDescent="0.2">
      <c r="A69" s="154" t="s">
        <v>1705</v>
      </c>
      <c r="B69" s="45"/>
      <c r="C69" s="155"/>
      <c r="D69" s="156"/>
      <c r="E69" s="156"/>
      <c r="F69" s="11"/>
    </row>
    <row r="70" spans="1:6" ht="15" customHeight="1" x14ac:dyDescent="0.2">
      <c r="A70" s="92" t="s">
        <v>2015</v>
      </c>
      <c r="B70" s="10" t="s">
        <v>202</v>
      </c>
      <c r="C70" s="10">
        <v>147</v>
      </c>
      <c r="D70" s="157">
        <v>10.199999999999999</v>
      </c>
      <c r="E70" s="157">
        <v>10.199999999999999</v>
      </c>
      <c r="F70" s="11" t="s">
        <v>0</v>
      </c>
    </row>
    <row r="71" spans="1:6" ht="15" customHeight="1" x14ac:dyDescent="0.2">
      <c r="A71" s="44"/>
      <c r="B71" s="10"/>
      <c r="C71" s="10">
        <v>227.61</v>
      </c>
      <c r="D71" s="157">
        <v>26.86</v>
      </c>
      <c r="E71" s="157">
        <v>26.86</v>
      </c>
      <c r="F71" s="11" t="s">
        <v>0</v>
      </c>
    </row>
    <row r="72" spans="1:6" ht="15" customHeight="1" x14ac:dyDescent="0.2">
      <c r="A72" s="44"/>
      <c r="B72" s="10">
        <v>1</v>
      </c>
      <c r="C72" s="10" t="s">
        <v>2016</v>
      </c>
      <c r="D72" s="157" t="s">
        <v>2017</v>
      </c>
      <c r="E72" s="157" t="s">
        <v>2017</v>
      </c>
      <c r="F72" s="11" t="s">
        <v>0</v>
      </c>
    </row>
    <row r="73" spans="1:6" ht="15" customHeight="1" x14ac:dyDescent="0.2">
      <c r="A73" s="44"/>
      <c r="B73" s="10">
        <v>2</v>
      </c>
      <c r="C73" s="10" t="s">
        <v>2018</v>
      </c>
      <c r="D73" s="157" t="s">
        <v>2019</v>
      </c>
      <c r="E73" s="157" t="s">
        <v>2019</v>
      </c>
      <c r="F73" s="11" t="s">
        <v>0</v>
      </c>
    </row>
    <row r="74" spans="1:6" ht="15" customHeight="1" x14ac:dyDescent="0.2">
      <c r="A74" s="44"/>
      <c r="B74" s="45"/>
      <c r="C74" s="10">
        <v>263</v>
      </c>
      <c r="D74" s="158">
        <v>12.54</v>
      </c>
      <c r="E74" s="158">
        <v>12.54</v>
      </c>
      <c r="F74" s="11" t="s">
        <v>0</v>
      </c>
    </row>
    <row r="75" spans="1:6" ht="15" customHeight="1" x14ac:dyDescent="0.2">
      <c r="A75" s="8"/>
    </row>
    <row r="76" spans="1:6" ht="15" customHeight="1" x14ac:dyDescent="0.2">
      <c r="A76" s="8"/>
    </row>
    <row r="77" spans="1:6" ht="15" customHeight="1" x14ac:dyDescent="0.2">
      <c r="A77" s="8"/>
    </row>
    <row r="78" spans="1:6" ht="15" customHeight="1" x14ac:dyDescent="0.2">
      <c r="A78" s="8"/>
    </row>
    <row r="79" spans="1:6" ht="15" customHeight="1" x14ac:dyDescent="0.2">
      <c r="A79" s="17"/>
      <c r="B79" s="36"/>
      <c r="C79" s="18"/>
      <c r="D79" s="153"/>
      <c r="E79" s="153"/>
      <c r="F79" s="12"/>
    </row>
    <row r="80" spans="1:6" ht="15" customHeight="1" x14ac:dyDescent="0.2">
      <c r="A80" s="17"/>
      <c r="B80" s="36"/>
      <c r="C80" s="12"/>
      <c r="D80" s="152"/>
      <c r="E80" s="152"/>
    </row>
    <row r="81" spans="1:6" ht="15" customHeight="1" x14ac:dyDescent="0.2">
      <c r="A81" s="17"/>
      <c r="B81" s="36"/>
      <c r="C81" s="12"/>
      <c r="D81" s="152"/>
      <c r="E81" s="152"/>
    </row>
    <row r="82" spans="1:6" ht="15" customHeight="1" x14ac:dyDescent="0.2">
      <c r="A82" s="17"/>
      <c r="B82" s="36"/>
      <c r="C82" s="18"/>
      <c r="D82" s="152"/>
      <c r="E82" s="152"/>
      <c r="F82" s="12"/>
    </row>
    <row r="83" spans="1:6" ht="15" customHeight="1" x14ac:dyDescent="0.2">
      <c r="A83" s="17"/>
      <c r="B83" s="36"/>
      <c r="C83" s="18"/>
      <c r="D83" s="152"/>
      <c r="E83" s="152"/>
    </row>
    <row r="84" spans="1:6" ht="15" customHeight="1" x14ac:dyDescent="0.2">
      <c r="A84" s="17"/>
      <c r="B84" s="36"/>
      <c r="C84" s="18"/>
      <c r="D84" s="37"/>
      <c r="E84" s="37"/>
      <c r="F84" s="12"/>
    </row>
    <row r="85" spans="1:6" ht="15" customHeight="1" x14ac:dyDescent="0.2">
      <c r="A85" s="17"/>
      <c r="B85" s="36"/>
      <c r="C85" s="12"/>
      <c r="D85" s="12"/>
      <c r="E85" s="12"/>
    </row>
    <row r="86" spans="1:6" ht="15" customHeight="1" x14ac:dyDescent="0.2">
      <c r="A86" s="17"/>
      <c r="B86" s="36"/>
      <c r="C86" s="18"/>
      <c r="D86" s="152"/>
      <c r="E86" s="152"/>
    </row>
    <row r="87" spans="1:6" ht="15" customHeight="1" x14ac:dyDescent="0.2">
      <c r="A87" s="17"/>
      <c r="B87" s="36"/>
      <c r="C87" s="18"/>
      <c r="D87" s="37"/>
      <c r="E87" s="37"/>
      <c r="F87" s="12"/>
    </row>
    <row r="88" spans="1:6" ht="15" customHeight="1" x14ac:dyDescent="0.2">
      <c r="A88" s="17"/>
      <c r="B88" s="36"/>
      <c r="C88" s="18"/>
      <c r="D88" s="152"/>
      <c r="E88" s="152"/>
    </row>
    <row r="89" spans="1:6" ht="15" customHeight="1" x14ac:dyDescent="0.2">
      <c r="A89" s="17"/>
      <c r="B89" s="36"/>
      <c r="C89" s="16"/>
      <c r="D89" s="37"/>
      <c r="E89" s="37"/>
      <c r="F89" s="12"/>
    </row>
    <row r="90" spans="1:6" ht="15" customHeight="1" x14ac:dyDescent="0.2">
      <c r="A90" s="17"/>
      <c r="B90" s="36"/>
      <c r="C90" s="18"/>
      <c r="D90" s="37"/>
      <c r="E90" s="37"/>
      <c r="F90" s="12"/>
    </row>
    <row r="91" spans="1:6" ht="15" customHeight="1" x14ac:dyDescent="0.2">
      <c r="A91" s="17"/>
      <c r="B91" s="36"/>
      <c r="C91" s="18"/>
      <c r="D91" s="152"/>
      <c r="E91" s="152"/>
    </row>
    <row r="92" spans="1:6" ht="15" customHeight="1" x14ac:dyDescent="0.2">
      <c r="A92" s="17"/>
      <c r="B92" s="36"/>
      <c r="C92" s="18"/>
      <c r="D92" s="37"/>
      <c r="E92" s="37"/>
      <c r="F92" s="12"/>
    </row>
    <row r="93" spans="1:6" ht="15" customHeight="1" x14ac:dyDescent="0.2">
      <c r="A93" s="17"/>
      <c r="B93" s="36"/>
      <c r="C93" s="18"/>
      <c r="D93" s="152"/>
      <c r="E93" s="152"/>
      <c r="F93" s="12"/>
    </row>
    <row r="94" spans="1:6" ht="15" customHeight="1" x14ac:dyDescent="0.2">
      <c r="A94" s="17"/>
      <c r="B94" s="36"/>
      <c r="C94" s="18"/>
      <c r="D94" s="37"/>
      <c r="E94" s="37"/>
      <c r="F94" s="12"/>
    </row>
    <row r="95" spans="1:6" ht="15" customHeight="1" x14ac:dyDescent="0.2">
      <c r="A95" s="17"/>
      <c r="B95" s="36"/>
      <c r="C95" s="18"/>
      <c r="D95" s="152"/>
      <c r="E95" s="152"/>
    </row>
    <row r="96" spans="1:6" ht="15" customHeight="1" x14ac:dyDescent="0.2">
      <c r="A96" s="17"/>
      <c r="B96" s="36"/>
      <c r="C96" s="18"/>
      <c r="D96" s="152"/>
      <c r="E96" s="152"/>
      <c r="F96" s="12"/>
    </row>
    <row r="97" spans="1:6" ht="15" customHeight="1" x14ac:dyDescent="0.2">
      <c r="A97" s="17"/>
      <c r="B97" s="36"/>
      <c r="C97" s="18"/>
      <c r="D97" s="152"/>
      <c r="E97" s="152"/>
      <c r="F97" s="12"/>
    </row>
    <row r="98" spans="1:6" ht="15" customHeight="1" x14ac:dyDescent="0.2">
      <c r="A98" s="17"/>
      <c r="B98" s="36"/>
      <c r="C98" s="18"/>
      <c r="D98" s="152"/>
      <c r="E98" s="152"/>
      <c r="F98" s="12"/>
    </row>
    <row r="99" spans="1:6" ht="15" customHeight="1" x14ac:dyDescent="0.2">
      <c r="A99" s="17"/>
      <c r="B99" s="36"/>
      <c r="C99" s="18"/>
      <c r="D99" s="153"/>
      <c r="E99" s="153"/>
      <c r="F99" s="12"/>
    </row>
    <row r="100" spans="1:6" ht="15" customHeight="1" x14ac:dyDescent="0.2">
      <c r="A100" s="17"/>
      <c r="B100" s="36"/>
      <c r="C100" s="18"/>
      <c r="D100" s="152"/>
      <c r="E100" s="152"/>
      <c r="F100" s="12"/>
    </row>
    <row r="101" spans="1:6" ht="15" customHeight="1" x14ac:dyDescent="0.2">
      <c r="A101" s="17"/>
      <c r="B101" s="36"/>
      <c r="C101" s="16"/>
      <c r="D101" s="153"/>
      <c r="E101" s="153"/>
      <c r="F101" s="12"/>
    </row>
    <row r="102" spans="1:6" ht="15" customHeight="1" x14ac:dyDescent="0.2">
      <c r="A102" s="17"/>
      <c r="B102" s="36"/>
      <c r="C102" s="159"/>
      <c r="D102" s="153"/>
      <c r="E102" s="153"/>
      <c r="F102" s="12"/>
    </row>
    <row r="103" spans="1:6" ht="15" customHeight="1" x14ac:dyDescent="0.2">
      <c r="A103" s="17"/>
      <c r="B103" s="36"/>
      <c r="C103" s="18"/>
      <c r="D103" s="152"/>
      <c r="E103" s="152"/>
      <c r="F103" s="12"/>
    </row>
    <row r="104" spans="1:6" ht="15" customHeight="1" x14ac:dyDescent="0.2">
      <c r="A104" s="17"/>
      <c r="B104" s="36"/>
      <c r="C104" s="18"/>
      <c r="D104" s="152"/>
      <c r="E104" s="152"/>
      <c r="F104" s="12"/>
    </row>
    <row r="105" spans="1:6" ht="15" customHeight="1" x14ac:dyDescent="0.2">
      <c r="A105" s="17"/>
      <c r="B105" s="36"/>
      <c r="C105" s="18"/>
      <c r="D105" s="152"/>
      <c r="E105" s="152"/>
    </row>
    <row r="106" spans="1:6" ht="15" customHeight="1" x14ac:dyDescent="0.2">
      <c r="A106" s="17"/>
      <c r="B106" s="36"/>
      <c r="C106" s="18"/>
      <c r="D106" s="152"/>
      <c r="E106" s="152"/>
      <c r="F106" s="12"/>
    </row>
    <row r="107" spans="1:6" ht="15" customHeight="1" x14ac:dyDescent="0.2">
      <c r="A107" s="17"/>
      <c r="B107" s="160"/>
      <c r="C107" s="18"/>
      <c r="D107" s="152"/>
      <c r="E107" s="152"/>
      <c r="F107" s="12"/>
    </row>
    <row r="108" spans="1:6" ht="15" customHeight="1" x14ac:dyDescent="0.2">
      <c r="A108" s="17"/>
      <c r="B108" s="36"/>
      <c r="C108" s="18"/>
      <c r="D108" s="153"/>
      <c r="E108" s="153"/>
      <c r="F108" s="12"/>
    </row>
    <row r="109" spans="1:6" ht="15" customHeight="1" x14ac:dyDescent="0.2">
      <c r="A109" s="17"/>
      <c r="B109" s="36"/>
      <c r="C109" s="18"/>
      <c r="D109" s="152"/>
      <c r="E109" s="152"/>
    </row>
    <row r="110" spans="1:6" ht="15" customHeight="1" x14ac:dyDescent="0.2">
      <c r="A110" s="17"/>
      <c r="B110" s="36"/>
      <c r="C110" s="18"/>
      <c r="D110" s="152"/>
      <c r="E110" s="152"/>
      <c r="F110" s="12"/>
    </row>
    <row r="111" spans="1:6" ht="15" customHeight="1" x14ac:dyDescent="0.2">
      <c r="A111" s="17"/>
      <c r="B111" s="36"/>
      <c r="C111" s="18"/>
      <c r="D111" s="152"/>
      <c r="E111" s="152"/>
    </row>
    <row r="112" spans="1:6" ht="15" customHeight="1" x14ac:dyDescent="0.2">
      <c r="A112" s="17"/>
      <c r="B112" s="36"/>
      <c r="C112" s="16"/>
      <c r="D112" s="153"/>
      <c r="E112" s="153"/>
      <c r="F112" s="12"/>
    </row>
    <row r="113" spans="1:6" ht="15" customHeight="1" x14ac:dyDescent="0.2">
      <c r="A113" s="17"/>
      <c r="B113" s="36"/>
      <c r="C113" s="16"/>
      <c r="D113" s="153"/>
      <c r="E113" s="153"/>
      <c r="F113" s="12"/>
    </row>
    <row r="114" spans="1:6" ht="15" customHeight="1" x14ac:dyDescent="0.2">
      <c r="A114" s="17"/>
      <c r="B114" s="36"/>
    </row>
    <row r="115" spans="1:6" ht="15" customHeight="1" x14ac:dyDescent="0.2">
      <c r="A115" s="9"/>
      <c r="B115" s="36"/>
      <c r="C115" s="18"/>
      <c r="D115" s="37"/>
      <c r="E115" s="37"/>
      <c r="F115" s="152"/>
    </row>
    <row r="116" spans="1:6" ht="15" customHeight="1" x14ac:dyDescent="0.2">
      <c r="A116" s="9"/>
      <c r="B116" s="36"/>
      <c r="C116" s="18"/>
      <c r="D116" s="37"/>
      <c r="E116" s="37"/>
    </row>
    <row r="117" spans="1:6" ht="15" customHeight="1" x14ac:dyDescent="0.2">
      <c r="A117" s="17"/>
      <c r="B117" s="36"/>
      <c r="C117" s="18"/>
      <c r="D117" s="152"/>
      <c r="E117" s="152"/>
      <c r="F117" s="12"/>
    </row>
    <row r="118" spans="1:6" ht="15" customHeight="1" x14ac:dyDescent="0.2">
      <c r="A118" s="17"/>
      <c r="B118" s="36"/>
      <c r="C118" s="18"/>
      <c r="D118" s="152"/>
      <c r="E118" s="152"/>
    </row>
    <row r="119" spans="1:6" ht="15" customHeight="1" x14ac:dyDescent="0.2">
      <c r="A119" s="17"/>
      <c r="B119" s="36"/>
      <c r="C119" s="18"/>
      <c r="D119" s="152"/>
      <c r="E119" s="152"/>
    </row>
    <row r="120" spans="1:6" ht="15" customHeight="1" x14ac:dyDescent="0.2">
      <c r="A120" s="17"/>
      <c r="B120" s="36"/>
      <c r="C120" s="18"/>
      <c r="D120" s="152"/>
      <c r="E120" s="152"/>
      <c r="F120" s="12"/>
    </row>
    <row r="121" spans="1:6" ht="15" customHeight="1" x14ac:dyDescent="0.2">
      <c r="A121" s="17"/>
      <c r="B121" s="36"/>
      <c r="C121" s="12"/>
      <c r="D121" s="152"/>
      <c r="E121" s="152"/>
    </row>
    <row r="122" spans="1:6" ht="15" customHeight="1" x14ac:dyDescent="0.2">
      <c r="A122" s="17"/>
      <c r="B122" s="36"/>
      <c r="C122" s="18"/>
      <c r="D122" s="152"/>
      <c r="E122" s="152"/>
    </row>
    <row r="123" spans="1:6" ht="15" customHeight="1" x14ac:dyDescent="0.2">
      <c r="A123" s="17"/>
      <c r="B123" s="36"/>
      <c r="C123" s="18"/>
      <c r="D123" s="153"/>
      <c r="E123" s="153"/>
      <c r="F123" s="12"/>
    </row>
    <row r="124" spans="1:6" ht="15" customHeight="1" x14ac:dyDescent="0.2">
      <c r="A124" s="17"/>
      <c r="B124" s="36"/>
      <c r="C124" s="18"/>
      <c r="D124" s="152"/>
      <c r="E124" s="152"/>
    </row>
    <row r="125" spans="1:6" ht="15" customHeight="1" x14ac:dyDescent="0.2">
      <c r="A125" s="17"/>
      <c r="B125" s="36"/>
      <c r="C125" s="12"/>
      <c r="D125" s="37"/>
      <c r="E125" s="37"/>
      <c r="F125" s="12"/>
    </row>
    <row r="126" spans="1:6" ht="15" customHeight="1" x14ac:dyDescent="0.2">
      <c r="A126" s="17"/>
      <c r="B126" s="36"/>
      <c r="C126" s="12"/>
      <c r="D126" s="37"/>
      <c r="E126" s="37"/>
      <c r="F126" s="12"/>
    </row>
    <row r="127" spans="1:6" ht="15" customHeight="1" x14ac:dyDescent="0.2">
      <c r="A127" s="17"/>
      <c r="B127" s="36"/>
      <c r="C127" s="12"/>
      <c r="D127" s="153"/>
      <c r="E127" s="153"/>
      <c r="F127" s="12"/>
    </row>
    <row r="128" spans="1:6" ht="15" customHeight="1" x14ac:dyDescent="0.2">
      <c r="A128" s="17"/>
      <c r="B128" s="36"/>
      <c r="C128" s="18"/>
      <c r="D128" s="152"/>
      <c r="E128" s="37"/>
    </row>
    <row r="129" spans="1:6" ht="15" customHeight="1" x14ac:dyDescent="0.2">
      <c r="A129" s="17"/>
      <c r="B129" s="36"/>
      <c r="C129" s="16"/>
      <c r="D129" s="153"/>
      <c r="E129" s="37"/>
      <c r="F129" s="12"/>
    </row>
    <row r="130" spans="1:6" ht="15" customHeight="1" x14ac:dyDescent="0.2">
      <c r="A130" s="17"/>
      <c r="B130" s="36"/>
      <c r="C130" s="18"/>
      <c r="D130" s="37"/>
      <c r="E130" s="37"/>
      <c r="F130" s="12"/>
    </row>
    <row r="131" spans="1:6" ht="15" customHeight="1" x14ac:dyDescent="0.2">
      <c r="A131" s="17"/>
      <c r="B131" s="36"/>
      <c r="C131" s="18"/>
      <c r="D131" s="152"/>
      <c r="E131" s="152"/>
    </row>
    <row r="132" spans="1:6" ht="15" customHeight="1" x14ac:dyDescent="0.2">
      <c r="A132" s="17"/>
      <c r="B132" s="36"/>
      <c r="C132" s="18"/>
      <c r="D132" s="152"/>
      <c r="E132" s="152"/>
      <c r="F132" s="12"/>
    </row>
    <row r="133" spans="1:6" ht="15" customHeight="1" x14ac:dyDescent="0.2">
      <c r="A133" s="17"/>
      <c r="B133" s="36"/>
      <c r="C133" s="18"/>
      <c r="D133" s="152"/>
      <c r="E133" s="152"/>
    </row>
    <row r="134" spans="1:6" ht="15" customHeight="1" x14ac:dyDescent="0.2">
      <c r="A134" s="17"/>
      <c r="B134" s="36"/>
      <c r="C134" s="107"/>
      <c r="D134" s="18"/>
      <c r="E134" s="18"/>
      <c r="F134" s="12"/>
    </row>
    <row r="135" spans="1:6" ht="15" customHeight="1" x14ac:dyDescent="0.2">
      <c r="A135" s="17"/>
      <c r="B135" s="36"/>
      <c r="C135" s="107"/>
      <c r="D135" s="18"/>
      <c r="E135" s="18"/>
      <c r="F135" s="152"/>
    </row>
    <row r="136" spans="1:6" ht="15" customHeight="1" x14ac:dyDescent="0.2">
      <c r="A136" s="17"/>
      <c r="B136" s="36"/>
      <c r="C136" s="12"/>
      <c r="D136" s="18"/>
      <c r="E136" s="18"/>
      <c r="F136" s="12"/>
    </row>
    <row r="137" spans="1:6" ht="15" customHeight="1" x14ac:dyDescent="0.2">
      <c r="A137" s="17"/>
      <c r="B137" s="36"/>
      <c r="C137" s="107"/>
      <c r="D137" s="18"/>
      <c r="E137" s="18"/>
      <c r="F137" s="161"/>
    </row>
    <row r="138" spans="1:6" ht="15" customHeight="1" x14ac:dyDescent="0.2">
      <c r="A138" s="9"/>
      <c r="B138" s="36"/>
      <c r="C138" s="18"/>
      <c r="D138" s="37"/>
      <c r="E138" s="37"/>
      <c r="F138" s="152"/>
    </row>
    <row r="139" spans="1:6" ht="15" customHeight="1" x14ac:dyDescent="0.2">
      <c r="A139" s="17"/>
      <c r="B139" s="36"/>
      <c r="C139" s="18"/>
      <c r="D139" s="37"/>
      <c r="E139" s="37"/>
      <c r="F139" s="152"/>
    </row>
    <row r="140" spans="1:6" ht="15" customHeight="1" x14ac:dyDescent="0.2">
      <c r="A140" s="17"/>
      <c r="B140" s="36"/>
      <c r="C140" s="18"/>
      <c r="D140" s="153"/>
      <c r="E140" s="153"/>
      <c r="F140" s="152"/>
    </row>
    <row r="141" spans="1:6" ht="15" customHeight="1" x14ac:dyDescent="0.2">
      <c r="A141" s="17"/>
      <c r="B141" s="36"/>
      <c r="C141" s="18"/>
      <c r="D141" s="152"/>
      <c r="E141" s="152"/>
    </row>
    <row r="142" spans="1:6" ht="15" customHeight="1" x14ac:dyDescent="0.2">
      <c r="A142" s="17"/>
      <c r="B142" s="36"/>
      <c r="C142" s="18"/>
      <c r="D142" s="12"/>
      <c r="E142" s="12"/>
    </row>
    <row r="143" spans="1:6" ht="15" customHeight="1" x14ac:dyDescent="0.2">
      <c r="A143" s="17"/>
      <c r="B143" s="36"/>
      <c r="C143" s="159"/>
      <c r="D143" s="153"/>
      <c r="E143" s="153"/>
      <c r="F143" s="12"/>
    </row>
    <row r="144" spans="1:6" ht="15" customHeight="1" x14ac:dyDescent="0.2">
      <c r="A144" s="17"/>
      <c r="B144" s="36"/>
      <c r="C144" s="18"/>
      <c r="D144" s="152"/>
      <c r="E144" s="152"/>
    </row>
    <row r="145" spans="1:6" ht="15" customHeight="1" x14ac:dyDescent="0.2">
      <c r="A145" s="17"/>
      <c r="B145" s="36"/>
      <c r="C145" s="18"/>
      <c r="D145" s="152"/>
      <c r="E145" s="152"/>
    </row>
    <row r="146" spans="1:6" ht="15" customHeight="1" x14ac:dyDescent="0.2">
      <c r="A146" s="17"/>
      <c r="B146" s="36"/>
      <c r="C146" s="15"/>
      <c r="D146" s="153"/>
      <c r="E146" s="153"/>
      <c r="F146" s="12"/>
    </row>
    <row r="147" spans="1:6" ht="15" customHeight="1" x14ac:dyDescent="0.2">
      <c r="A147" s="17"/>
      <c r="B147" s="36"/>
      <c r="C147" s="18"/>
      <c r="D147" s="152"/>
      <c r="E147" s="152"/>
    </row>
    <row r="148" spans="1:6" ht="15" customHeight="1" x14ac:dyDescent="0.2">
      <c r="A148" s="17"/>
      <c r="B148" s="160"/>
      <c r="C148" s="15"/>
      <c r="D148" s="153"/>
      <c r="E148" s="153"/>
      <c r="F148" s="12"/>
    </row>
    <row r="149" spans="1:6" ht="15" customHeight="1" x14ac:dyDescent="0.2">
      <c r="A149" s="17"/>
      <c r="B149" s="160"/>
      <c r="C149" s="16"/>
      <c r="D149" s="153"/>
      <c r="E149" s="153"/>
      <c r="F149" s="12"/>
    </row>
    <row r="150" spans="1:6" ht="15" customHeight="1" x14ac:dyDescent="0.2">
      <c r="A150" s="17"/>
      <c r="B150" s="36"/>
      <c r="C150" s="18"/>
      <c r="D150" s="153"/>
      <c r="E150" s="153"/>
      <c r="F150" s="12"/>
    </row>
    <row r="151" spans="1:6" ht="15" customHeight="1" x14ac:dyDescent="0.2">
      <c r="A151" s="17"/>
      <c r="B151" s="160"/>
      <c r="C151" s="18"/>
      <c r="D151" s="153"/>
      <c r="E151" s="153"/>
      <c r="F151" s="12"/>
    </row>
    <row r="152" spans="1:6" ht="15" customHeight="1" x14ac:dyDescent="0.2">
      <c r="A152" s="17"/>
      <c r="B152" s="36"/>
      <c r="C152" s="16"/>
      <c r="D152" s="153"/>
      <c r="E152" s="153"/>
      <c r="F152" s="12"/>
    </row>
    <row r="153" spans="1:6" ht="15" customHeight="1" x14ac:dyDescent="0.2">
      <c r="A153" s="17"/>
      <c r="B153" s="36"/>
      <c r="C153" s="18"/>
      <c r="D153" s="152"/>
      <c r="E153" s="152"/>
      <c r="F153" s="12"/>
    </row>
    <row r="154" spans="1:6" ht="15" customHeight="1" x14ac:dyDescent="0.2">
      <c r="A154" s="17"/>
      <c r="B154" s="36"/>
      <c r="C154" s="18"/>
      <c r="D154" s="152"/>
      <c r="E154" s="152"/>
    </row>
    <row r="155" spans="1:6" ht="15" customHeight="1" x14ac:dyDescent="0.2">
      <c r="A155" s="17"/>
      <c r="B155" s="36"/>
      <c r="C155" s="37"/>
      <c r="D155" s="37"/>
      <c r="E155" s="37"/>
      <c r="F155" s="12"/>
    </row>
    <row r="156" spans="1:6" ht="15" customHeight="1" x14ac:dyDescent="0.2">
      <c r="A156" s="17"/>
      <c r="B156" s="36"/>
      <c r="C156" s="37"/>
      <c r="D156" s="37"/>
      <c r="E156" s="37"/>
      <c r="F156" s="107"/>
    </row>
    <row r="157" spans="1:6" ht="15" customHeight="1" x14ac:dyDescent="0.2">
      <c r="A157" s="17"/>
      <c r="B157" s="36"/>
      <c r="C157" s="36"/>
      <c r="D157" s="153"/>
      <c r="E157" s="153"/>
      <c r="F157" s="12"/>
    </row>
    <row r="158" spans="1:6" ht="15" customHeight="1" x14ac:dyDescent="0.2">
      <c r="A158" s="17"/>
      <c r="B158" s="36"/>
      <c r="C158" s="107"/>
      <c r="D158" s="18"/>
      <c r="E158" s="18"/>
      <c r="F158" s="18"/>
    </row>
    <row r="159" spans="1:6" ht="15" customHeight="1" x14ac:dyDescent="0.2">
      <c r="A159" s="9"/>
      <c r="B159" s="36"/>
      <c r="C159" s="18"/>
      <c r="D159" s="37"/>
      <c r="E159" s="37"/>
      <c r="F159" s="152"/>
    </row>
    <row r="160" spans="1:6" ht="15" customHeight="1" x14ac:dyDescent="0.2">
      <c r="A160" s="17"/>
      <c r="B160" s="36"/>
      <c r="C160" s="16"/>
      <c r="D160" s="153"/>
      <c r="E160" s="37"/>
      <c r="F160" s="12"/>
    </row>
    <row r="161" spans="1:6" ht="15" customHeight="1" x14ac:dyDescent="0.2">
      <c r="A161" s="9"/>
      <c r="B161" s="36"/>
      <c r="C161" s="16"/>
      <c r="D161" s="152"/>
      <c r="E161" s="152"/>
      <c r="F161" s="12"/>
    </row>
    <row r="162" spans="1:6" ht="15" customHeight="1" x14ac:dyDescent="0.2">
      <c r="A162" s="17"/>
      <c r="B162" s="36"/>
      <c r="C162" s="18"/>
      <c r="D162" s="152"/>
      <c r="E162" s="152"/>
    </row>
    <row r="163" spans="1:6" ht="15" customHeight="1" x14ac:dyDescent="0.2">
      <c r="A163" s="17"/>
      <c r="B163" s="36"/>
      <c r="C163" s="16"/>
      <c r="D163" s="153"/>
      <c r="E163" s="153"/>
      <c r="F163" s="12"/>
    </row>
    <row r="164" spans="1:6" ht="15" customHeight="1" x14ac:dyDescent="0.2">
      <c r="A164" s="17"/>
      <c r="B164" s="36"/>
      <c r="C164" s="16"/>
      <c r="D164" s="153"/>
      <c r="E164" s="153"/>
      <c r="F164" s="12"/>
    </row>
    <row r="165" spans="1:6" ht="15" customHeight="1" x14ac:dyDescent="0.2">
      <c r="A165" s="17"/>
      <c r="B165" s="160"/>
      <c r="C165" s="16"/>
      <c r="D165" s="152"/>
      <c r="E165" s="152"/>
      <c r="F165" s="12"/>
    </row>
    <row r="166" spans="1:6" ht="15" customHeight="1" x14ac:dyDescent="0.2">
      <c r="A166" s="17"/>
      <c r="B166" s="36"/>
      <c r="C166" s="12"/>
      <c r="D166" s="18"/>
      <c r="E166" s="18"/>
      <c r="F166" s="12"/>
    </row>
    <row r="167" spans="1:6" ht="15" customHeight="1" x14ac:dyDescent="0.2">
      <c r="A167" s="17"/>
      <c r="B167" s="36"/>
      <c r="C167" s="18"/>
      <c r="D167" s="153"/>
      <c r="E167" s="153"/>
      <c r="F167" s="12"/>
    </row>
    <row r="168" spans="1:6" ht="15" customHeight="1" x14ac:dyDescent="0.2">
      <c r="A168" s="17"/>
      <c r="B168" s="36"/>
      <c r="C168" s="18"/>
      <c r="D168" s="152"/>
      <c r="E168" s="152"/>
    </row>
    <row r="169" spans="1:6" ht="15" customHeight="1" x14ac:dyDescent="0.2">
      <c r="A169" s="17"/>
      <c r="B169" s="36"/>
      <c r="C169" s="12"/>
      <c r="D169" s="37"/>
      <c r="E169" s="37"/>
      <c r="F169" s="12"/>
    </row>
    <row r="170" spans="1:6" ht="15" customHeight="1" x14ac:dyDescent="0.2">
      <c r="A170" s="17"/>
      <c r="B170" s="36"/>
      <c r="C170" s="12"/>
      <c r="D170" s="37"/>
    </row>
    <row r="171" spans="1:6" ht="15" customHeight="1" x14ac:dyDescent="0.2">
      <c r="A171" s="17"/>
      <c r="B171" s="36"/>
      <c r="C171" s="16"/>
      <c r="D171" s="152"/>
      <c r="E171" s="152"/>
      <c r="F171" s="12"/>
    </row>
    <row r="172" spans="1:6" ht="15" customHeight="1" x14ac:dyDescent="0.2">
      <c r="A172" s="17"/>
      <c r="B172" s="14"/>
      <c r="E172" s="152"/>
    </row>
    <row r="173" spans="1:6" ht="15" customHeight="1" x14ac:dyDescent="0.2">
      <c r="A173" s="8"/>
    </row>
    <row r="174" spans="1:6" ht="15" customHeight="1" x14ac:dyDescent="0.2">
      <c r="A174" s="17"/>
      <c r="B174" s="36"/>
      <c r="C174" s="15"/>
      <c r="D174" s="153"/>
      <c r="E174" s="153"/>
      <c r="F174" s="12"/>
    </row>
    <row r="175" spans="1:6" ht="15" customHeight="1" x14ac:dyDescent="0.2">
      <c r="A175" s="17"/>
      <c r="B175" s="36"/>
      <c r="C175" s="16"/>
      <c r="D175" s="12"/>
      <c r="E175" s="12"/>
    </row>
    <row r="176" spans="1:6" ht="15" customHeight="1" x14ac:dyDescent="0.2">
      <c r="A176" s="9"/>
      <c r="B176" s="36"/>
      <c r="C176" s="18"/>
      <c r="D176" s="152"/>
      <c r="E176" s="152"/>
    </row>
    <row r="177" spans="1:6" ht="15" customHeight="1" x14ac:dyDescent="0.2">
      <c r="A177" s="17"/>
      <c r="B177" s="36"/>
      <c r="C177" s="18"/>
      <c r="D177" s="37"/>
      <c r="E177" s="37"/>
      <c r="F177" s="12"/>
    </row>
    <row r="178" spans="1:6" ht="15" customHeight="1" x14ac:dyDescent="0.2">
      <c r="A178" s="17"/>
      <c r="B178" s="36"/>
      <c r="C178" s="18"/>
      <c r="D178" s="37"/>
      <c r="E178" s="37"/>
    </row>
    <row r="179" spans="1:6" ht="15" customHeight="1" x14ac:dyDescent="0.2">
      <c r="A179" s="17"/>
      <c r="B179" s="36"/>
      <c r="C179" s="18"/>
      <c r="D179" s="152"/>
      <c r="E179" s="152"/>
    </row>
    <row r="180" spans="1:6" ht="15" customHeight="1" x14ac:dyDescent="0.2">
      <c r="A180" s="17"/>
      <c r="B180" s="36"/>
      <c r="C180" s="16"/>
      <c r="D180" s="153"/>
      <c r="E180" s="153"/>
      <c r="F180" s="12"/>
    </row>
    <row r="181" spans="1:6" ht="15" customHeight="1" x14ac:dyDescent="0.2">
      <c r="A181" s="17"/>
      <c r="B181" s="36"/>
      <c r="C181" s="12"/>
      <c r="D181" s="153"/>
      <c r="E181" s="153"/>
      <c r="F181" s="12"/>
    </row>
    <row r="182" spans="1:6" ht="15" customHeight="1" x14ac:dyDescent="0.2">
      <c r="A182" s="17"/>
      <c r="B182" s="36"/>
      <c r="C182" s="12"/>
      <c r="D182" s="153"/>
      <c r="E182" s="153"/>
    </row>
    <row r="183" spans="1:6" ht="15" customHeight="1" x14ac:dyDescent="0.2">
      <c r="A183" s="17"/>
      <c r="B183" s="36"/>
      <c r="C183" s="18"/>
      <c r="D183" s="37"/>
      <c r="E183" s="37"/>
      <c r="F183" s="12"/>
    </row>
    <row r="184" spans="1:6" ht="15" customHeight="1" x14ac:dyDescent="0.2">
      <c r="A184" s="17"/>
      <c r="B184" s="36"/>
      <c r="C184" s="18"/>
      <c r="D184" s="37"/>
      <c r="E184" s="37"/>
      <c r="F184" s="12"/>
    </row>
    <row r="185" spans="1:6" ht="15" customHeight="1" x14ac:dyDescent="0.2">
      <c r="A185" s="17"/>
      <c r="B185" s="36"/>
      <c r="C185" s="18"/>
      <c r="D185" s="37"/>
      <c r="E185" s="37"/>
    </row>
    <row r="186" spans="1:6" ht="15" customHeight="1" x14ac:dyDescent="0.2">
      <c r="A186" s="17"/>
      <c r="B186" s="36"/>
      <c r="C186" s="16"/>
      <c r="D186" s="37"/>
      <c r="E186" s="37"/>
      <c r="F186" s="12"/>
    </row>
    <row r="187" spans="1:6" ht="15" customHeight="1" x14ac:dyDescent="0.2">
      <c r="A187" s="17"/>
      <c r="B187" s="36"/>
      <c r="C187" s="18"/>
      <c r="D187" s="37"/>
      <c r="E187" s="37"/>
    </row>
    <row r="188" spans="1:6" ht="15" customHeight="1" x14ac:dyDescent="0.2">
      <c r="A188" s="17"/>
      <c r="B188" s="36"/>
      <c r="C188" s="18"/>
      <c r="D188" s="37"/>
      <c r="E188" s="37"/>
    </row>
    <row r="189" spans="1:6" ht="15" customHeight="1" x14ac:dyDescent="0.2">
      <c r="A189" s="17"/>
      <c r="B189" s="36"/>
      <c r="C189" s="18"/>
      <c r="D189" s="37"/>
      <c r="E189" s="37"/>
      <c r="F189" s="12"/>
    </row>
    <row r="190" spans="1:6" ht="15" customHeight="1" x14ac:dyDescent="0.2">
      <c r="A190" s="17"/>
      <c r="B190" s="36"/>
      <c r="C190" s="18"/>
      <c r="D190" s="37"/>
      <c r="E190" s="37"/>
    </row>
    <row r="191" spans="1:6" ht="15" customHeight="1" x14ac:dyDescent="0.2">
      <c r="A191" s="17"/>
      <c r="B191" s="36"/>
      <c r="C191" s="18"/>
      <c r="D191" s="37"/>
    </row>
    <row r="192" spans="1:6" ht="15" customHeight="1" x14ac:dyDescent="0.2">
      <c r="A192" s="17"/>
      <c r="B192" s="36"/>
      <c r="C192" s="18"/>
      <c r="D192" s="153"/>
      <c r="E192" s="153"/>
      <c r="F192" s="12"/>
    </row>
    <row r="193" spans="1:6" ht="15" customHeight="1" x14ac:dyDescent="0.2">
      <c r="A193" s="17"/>
      <c r="B193" s="36"/>
      <c r="C193" s="18"/>
      <c r="D193" s="37"/>
      <c r="E193" s="37"/>
      <c r="F193" s="12"/>
    </row>
    <row r="194" spans="1:6" ht="15" customHeight="1" x14ac:dyDescent="0.2">
      <c r="A194" s="17"/>
      <c r="B194" s="36"/>
      <c r="C194" s="18"/>
      <c r="D194" s="37"/>
    </row>
    <row r="195" spans="1:6" ht="15" customHeight="1" x14ac:dyDescent="0.2">
      <c r="A195" s="17"/>
      <c r="B195" s="36"/>
      <c r="C195" s="16"/>
      <c r="D195" s="37"/>
      <c r="E195" s="37"/>
      <c r="F195" s="12"/>
    </row>
    <row r="196" spans="1:6" ht="15" customHeight="1" x14ac:dyDescent="0.2">
      <c r="B196" s="36"/>
      <c r="C196" s="16"/>
      <c r="D196" s="37"/>
      <c r="E196" s="37"/>
      <c r="F196" s="12"/>
    </row>
    <row r="197" spans="1:6" ht="15" customHeight="1" x14ac:dyDescent="0.2">
      <c r="C197" s="16"/>
    </row>
    <row r="198" spans="1:6" ht="15" customHeight="1" x14ac:dyDescent="0.2">
      <c r="A198" s="8"/>
    </row>
    <row r="199" spans="1:6" ht="15" customHeight="1" x14ac:dyDescent="0.2">
      <c r="A199" s="162"/>
      <c r="B199" s="163"/>
      <c r="C199" s="164"/>
      <c r="D199" s="165"/>
      <c r="E199" s="165"/>
      <c r="F199" s="12"/>
    </row>
    <row r="200" spans="1:6" ht="15" customHeight="1" x14ac:dyDescent="0.2">
      <c r="A200" s="162"/>
      <c r="B200" s="163"/>
      <c r="C200" s="164"/>
      <c r="D200" s="165"/>
      <c r="E200" s="165"/>
      <c r="F200" s="12"/>
    </row>
    <row r="201" spans="1:6" ht="15" customHeight="1" x14ac:dyDescent="0.2">
      <c r="A201" s="8"/>
    </row>
    <row r="202" spans="1:6" ht="15" customHeight="1" x14ac:dyDescent="0.2">
      <c r="A202" s="8"/>
    </row>
    <row r="203" spans="1:6" ht="15" customHeight="1" x14ac:dyDescent="0.2">
      <c r="A203" s="166"/>
      <c r="B203" s="163"/>
      <c r="C203" s="164"/>
      <c r="D203" s="165"/>
      <c r="E203" s="165"/>
      <c r="F203" s="12"/>
    </row>
    <row r="204" spans="1:6" ht="15" customHeight="1" x14ac:dyDescent="0.2">
      <c r="A204" s="162"/>
      <c r="B204" s="163"/>
      <c r="C204" s="167"/>
      <c r="D204" s="165"/>
      <c r="E204" s="165"/>
      <c r="F204" s="12"/>
    </row>
    <row r="205" spans="1:6" ht="15" customHeight="1" x14ac:dyDescent="0.2">
      <c r="A205" s="162"/>
      <c r="B205" s="163"/>
      <c r="C205" s="167"/>
      <c r="D205" s="165"/>
      <c r="E205" s="165"/>
      <c r="F205" s="12"/>
    </row>
    <row r="206" spans="1:6" ht="15" customHeight="1" x14ac:dyDescent="0.2">
      <c r="A206" s="162"/>
      <c r="B206" s="163"/>
      <c r="C206" s="167"/>
      <c r="D206" s="165"/>
      <c r="E206" s="165"/>
      <c r="F206" s="12"/>
    </row>
    <row r="207" spans="1:6" ht="15" customHeight="1" x14ac:dyDescent="0.2">
      <c r="A207" s="162"/>
      <c r="B207" s="163"/>
      <c r="C207" s="167"/>
      <c r="D207" s="165"/>
      <c r="E207" s="165"/>
      <c r="F207" s="12"/>
    </row>
    <row r="208" spans="1:6" ht="15" customHeight="1" x14ac:dyDescent="0.2">
      <c r="A208" s="162"/>
      <c r="B208" s="168"/>
      <c r="C208" s="162"/>
      <c r="D208" s="37"/>
      <c r="E208" s="37"/>
      <c r="F208" s="169"/>
    </row>
    <row r="209" spans="1:6" ht="15" customHeight="1" x14ac:dyDescent="0.2">
      <c r="A209" s="162"/>
      <c r="B209" s="163"/>
      <c r="C209" s="164"/>
      <c r="D209" s="165"/>
      <c r="E209" s="165"/>
      <c r="F209" s="12"/>
    </row>
    <row r="210" spans="1:6" ht="15" customHeight="1" x14ac:dyDescent="0.2">
      <c r="A210" s="170"/>
      <c r="B210" s="163"/>
      <c r="C210" s="164"/>
      <c r="D210" s="165"/>
      <c r="E210" s="165"/>
      <c r="F210" s="12"/>
    </row>
    <row r="211" spans="1:6" ht="15" customHeight="1" x14ac:dyDescent="0.2">
      <c r="A211" s="162"/>
      <c r="B211" s="163"/>
      <c r="C211" s="164"/>
      <c r="D211" s="165"/>
      <c r="E211" s="165"/>
      <c r="F211" s="171"/>
    </row>
    <row r="212" spans="1:6" ht="15" customHeight="1" x14ac:dyDescent="0.2">
      <c r="A212" s="162"/>
      <c r="B212" s="163"/>
      <c r="C212" s="164"/>
      <c r="D212" s="165"/>
      <c r="E212" s="165"/>
      <c r="F212" s="12"/>
    </row>
    <row r="213" spans="1:6" ht="15" customHeight="1" x14ac:dyDescent="0.2">
      <c r="A213" s="170"/>
      <c r="B213" s="163"/>
      <c r="C213" s="164"/>
      <c r="D213" s="165"/>
      <c r="E213" s="165"/>
      <c r="F213" s="12"/>
    </row>
    <row r="214" spans="1:6" ht="15" customHeight="1" x14ac:dyDescent="0.2">
      <c r="B214" s="163"/>
      <c r="C214" s="164"/>
      <c r="D214" s="165"/>
      <c r="E214" s="165"/>
      <c r="F214" s="12"/>
    </row>
    <row r="215" spans="1:6" ht="15" customHeight="1" x14ac:dyDescent="0.2">
      <c r="B215" s="163"/>
      <c r="C215" s="164"/>
      <c r="D215" s="165"/>
      <c r="E215" s="165"/>
      <c r="F215" s="171"/>
    </row>
    <row r="216" spans="1:6" ht="15" customHeight="1" x14ac:dyDescent="0.2">
      <c r="A216" s="162"/>
      <c r="B216" s="163"/>
      <c r="C216" s="167"/>
      <c r="D216" s="165"/>
      <c r="E216" s="165"/>
      <c r="F216" s="12"/>
    </row>
    <row r="217" spans="1:6" ht="15" customHeight="1" x14ac:dyDescent="0.2">
      <c r="A217" s="162"/>
      <c r="B217" s="163"/>
      <c r="C217" s="167"/>
      <c r="D217" s="165"/>
      <c r="E217" s="165"/>
      <c r="F217" s="12"/>
    </row>
    <row r="218" spans="1:6" ht="15" customHeight="1" x14ac:dyDescent="0.2">
      <c r="A218" s="162"/>
      <c r="B218" s="163"/>
      <c r="C218" s="167"/>
      <c r="D218" s="165"/>
      <c r="E218" s="165"/>
      <c r="F218" s="12"/>
    </row>
  </sheetData>
  <mergeCells count="5">
    <mergeCell ref="F5:F6"/>
    <mergeCell ref="A5:A6"/>
    <mergeCell ref="B5:B6"/>
    <mergeCell ref="C5:C6"/>
    <mergeCell ref="D5:E5"/>
  </mergeCells>
  <phoneticPr fontId="0" type="noConversion"/>
  <pageMargins left="0.74803149606299213" right="0.74803149606299213" top="0.39370078740157483" bottom="0.98425196850393704" header="0.51181102362204722" footer="0.51181102362204722"/>
  <pageSetup paperSize="9" scale="65" orientation="portrait" cellComments="asDisplayed" r:id="rId1"/>
  <headerFooter alignWithMargins="0">
    <oddFooter>Page &amp;P of &amp;N</oddFooter>
  </headerFooter>
  <rowBreaks count="1" manualBreakCount="1"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79998168889431442"/>
  </sheetPr>
  <dimension ref="A1:F425"/>
  <sheetViews>
    <sheetView zoomScaleNormal="100" zoomScaleSheetLayoutView="90" workbookViewId="0"/>
  </sheetViews>
  <sheetFormatPr defaultColWidth="9.140625" defaultRowHeight="15" customHeight="1" x14ac:dyDescent="0.2"/>
  <cols>
    <col min="1" max="1" width="44.7109375" style="14" bestFit="1" customWidth="1"/>
    <col min="2" max="6" width="20.7109375" style="14" customWidth="1"/>
    <col min="7" max="16384" width="9.140625" style="14"/>
  </cols>
  <sheetData>
    <row r="1" spans="1:6" ht="15" customHeight="1" x14ac:dyDescent="0.2">
      <c r="A1" s="8" t="s">
        <v>2310</v>
      </c>
    </row>
    <row r="2" spans="1:6" ht="15" customHeight="1" x14ac:dyDescent="0.2">
      <c r="A2" s="8" t="s">
        <v>27</v>
      </c>
    </row>
    <row r="3" spans="1:6" ht="15" customHeight="1" x14ac:dyDescent="0.2">
      <c r="A3" s="70" t="s">
        <v>28</v>
      </c>
    </row>
    <row r="5" spans="1:6" ht="39.950000000000003" customHeight="1" x14ac:dyDescent="0.2">
      <c r="A5" s="189" t="s">
        <v>15</v>
      </c>
      <c r="B5" s="189" t="s">
        <v>1</v>
      </c>
      <c r="C5" s="189" t="s">
        <v>38</v>
      </c>
      <c r="D5" s="189" t="s">
        <v>31</v>
      </c>
      <c r="E5" s="189"/>
      <c r="F5" s="189" t="s">
        <v>3</v>
      </c>
    </row>
    <row r="6" spans="1:6" ht="39.950000000000003" customHeight="1" x14ac:dyDescent="0.2">
      <c r="A6" s="189"/>
      <c r="B6" s="189"/>
      <c r="C6" s="189"/>
      <c r="D6" s="79">
        <v>2024</v>
      </c>
      <c r="E6" s="79">
        <v>2025</v>
      </c>
      <c r="F6" s="189"/>
    </row>
    <row r="8" spans="1:6" ht="15" customHeight="1" x14ac:dyDescent="0.2">
      <c r="A8" s="8" t="s">
        <v>65</v>
      </c>
      <c r="B8" s="12"/>
      <c r="C8" s="16"/>
      <c r="D8" s="12"/>
      <c r="E8" s="12"/>
      <c r="F8" s="12"/>
    </row>
    <row r="9" spans="1:6" ht="15" customHeight="1" x14ac:dyDescent="0.2">
      <c r="A9" s="86" t="s">
        <v>1355</v>
      </c>
      <c r="B9" s="12">
        <v>1</v>
      </c>
      <c r="C9" s="16">
        <v>105</v>
      </c>
      <c r="D9" s="12" t="s">
        <v>39</v>
      </c>
      <c r="E9" s="15" t="s">
        <v>754</v>
      </c>
      <c r="F9" s="12" t="s">
        <v>40</v>
      </c>
    </row>
    <row r="10" spans="1:6" ht="15" customHeight="1" x14ac:dyDescent="0.2">
      <c r="A10" s="86"/>
      <c r="B10" s="12">
        <v>2</v>
      </c>
      <c r="C10" s="16">
        <v>122</v>
      </c>
      <c r="D10" s="15">
        <v>1000</v>
      </c>
      <c r="E10" s="15" t="s">
        <v>698</v>
      </c>
      <c r="F10" s="13">
        <v>10</v>
      </c>
    </row>
    <row r="11" spans="1:6" ht="15" customHeight="1" x14ac:dyDescent="0.2">
      <c r="A11" s="86" t="s">
        <v>1029</v>
      </c>
      <c r="B11" s="12">
        <v>1</v>
      </c>
      <c r="C11" s="16">
        <v>111</v>
      </c>
      <c r="D11" s="15" t="s">
        <v>39</v>
      </c>
      <c r="E11" s="15">
        <v>1000</v>
      </c>
      <c r="F11" s="12" t="s">
        <v>40</v>
      </c>
    </row>
    <row r="12" spans="1:6" ht="15" customHeight="1" x14ac:dyDescent="0.2">
      <c r="A12" s="86"/>
      <c r="B12" s="12">
        <v>2</v>
      </c>
      <c r="C12" s="16">
        <v>93</v>
      </c>
      <c r="D12" s="12">
        <v>700</v>
      </c>
      <c r="E12" s="12">
        <v>700</v>
      </c>
      <c r="F12" s="12" t="s">
        <v>0</v>
      </c>
    </row>
    <row r="13" spans="1:6" ht="15" customHeight="1" x14ac:dyDescent="0.2">
      <c r="A13" s="86" t="s">
        <v>230</v>
      </c>
      <c r="B13" s="12">
        <v>1</v>
      </c>
      <c r="C13" s="16">
        <v>111</v>
      </c>
      <c r="D13" s="12" t="s">
        <v>39</v>
      </c>
      <c r="E13" s="15">
        <v>1500</v>
      </c>
      <c r="F13" s="12" t="s">
        <v>40</v>
      </c>
    </row>
    <row r="14" spans="1:6" ht="15" customHeight="1" x14ac:dyDescent="0.2">
      <c r="A14" s="86" t="s">
        <v>1032</v>
      </c>
      <c r="B14" s="12">
        <v>1</v>
      </c>
      <c r="C14" s="16">
        <v>117</v>
      </c>
      <c r="D14" s="15">
        <v>1500</v>
      </c>
      <c r="E14" s="15">
        <v>1500</v>
      </c>
      <c r="F14" s="12" t="s">
        <v>0</v>
      </c>
    </row>
    <row r="15" spans="1:6" ht="15" customHeight="1" x14ac:dyDescent="0.2">
      <c r="A15" s="86"/>
      <c r="B15" s="12">
        <v>2</v>
      </c>
      <c r="C15" s="16">
        <v>105</v>
      </c>
      <c r="D15" s="15">
        <v>800</v>
      </c>
      <c r="E15" s="15">
        <v>800</v>
      </c>
      <c r="F15" s="12" t="s">
        <v>0</v>
      </c>
    </row>
    <row r="16" spans="1:6" ht="15" customHeight="1" x14ac:dyDescent="0.2">
      <c r="A16" s="86" t="s">
        <v>1035</v>
      </c>
      <c r="B16" s="12">
        <v>1</v>
      </c>
      <c r="C16" s="16">
        <v>111</v>
      </c>
      <c r="D16" s="15" t="s">
        <v>966</v>
      </c>
      <c r="E16" s="15" t="s">
        <v>1356</v>
      </c>
      <c r="F16" s="13" t="s">
        <v>0</v>
      </c>
    </row>
    <row r="17" spans="1:6" ht="15" customHeight="1" x14ac:dyDescent="0.2">
      <c r="A17" s="86" t="s">
        <v>1037</v>
      </c>
      <c r="B17" s="12">
        <v>1</v>
      </c>
      <c r="C17" s="16">
        <v>111</v>
      </c>
      <c r="D17" s="15" t="s">
        <v>39</v>
      </c>
      <c r="E17" s="15" t="s">
        <v>885</v>
      </c>
      <c r="F17" s="13" t="s">
        <v>40</v>
      </c>
    </row>
    <row r="18" spans="1:6" ht="15" customHeight="1" x14ac:dyDescent="0.2">
      <c r="A18" s="86" t="s">
        <v>1357</v>
      </c>
      <c r="B18" s="12">
        <v>1</v>
      </c>
      <c r="C18" s="16" t="s">
        <v>1358</v>
      </c>
      <c r="D18" s="15">
        <v>690</v>
      </c>
      <c r="E18" s="15" t="s">
        <v>1359</v>
      </c>
      <c r="F18" s="13">
        <v>2.2000000000000002</v>
      </c>
    </row>
    <row r="19" spans="1:6" ht="15" customHeight="1" x14ac:dyDescent="0.2">
      <c r="A19" s="86" t="s">
        <v>1038</v>
      </c>
      <c r="B19" s="12">
        <v>1</v>
      </c>
      <c r="C19" s="16" t="s">
        <v>1360</v>
      </c>
      <c r="D19" s="15" t="s">
        <v>1361</v>
      </c>
      <c r="E19" s="15" t="s">
        <v>1361</v>
      </c>
      <c r="F19" s="13" t="s">
        <v>0</v>
      </c>
    </row>
    <row r="20" spans="1:6" ht="15" customHeight="1" x14ac:dyDescent="0.2">
      <c r="A20" s="86"/>
      <c r="B20" s="12">
        <v>2</v>
      </c>
      <c r="C20" s="16" t="s">
        <v>1362</v>
      </c>
      <c r="D20" s="15" t="s">
        <v>1363</v>
      </c>
      <c r="E20" s="15" t="s">
        <v>1363</v>
      </c>
      <c r="F20" s="12" t="s">
        <v>0</v>
      </c>
    </row>
    <row r="21" spans="1:6" ht="15" customHeight="1" x14ac:dyDescent="0.2">
      <c r="D21" s="71"/>
      <c r="E21" s="71"/>
    </row>
    <row r="22" spans="1:6" ht="15" customHeight="1" x14ac:dyDescent="0.2">
      <c r="A22" s="8" t="s">
        <v>98</v>
      </c>
      <c r="C22" s="142"/>
      <c r="D22" s="71"/>
      <c r="E22" s="71"/>
    </row>
    <row r="23" spans="1:6" ht="15" customHeight="1" x14ac:dyDescent="0.2">
      <c r="A23" s="86" t="s">
        <v>1043</v>
      </c>
      <c r="B23" s="12">
        <v>1</v>
      </c>
      <c r="C23" s="35" t="s">
        <v>1364</v>
      </c>
      <c r="D23" s="15" t="s">
        <v>1365</v>
      </c>
      <c r="E23" s="15" t="s">
        <v>1365</v>
      </c>
      <c r="F23" s="13" t="s">
        <v>0</v>
      </c>
    </row>
    <row r="24" spans="1:6" ht="15" customHeight="1" x14ac:dyDescent="0.2">
      <c r="A24" s="86"/>
      <c r="B24" s="12">
        <v>2</v>
      </c>
      <c r="C24" s="35">
        <v>111</v>
      </c>
      <c r="D24" s="15">
        <v>700</v>
      </c>
      <c r="E24" s="15">
        <v>700</v>
      </c>
      <c r="F24" s="12" t="s">
        <v>0</v>
      </c>
    </row>
    <row r="25" spans="1:6" ht="15" customHeight="1" x14ac:dyDescent="0.2">
      <c r="A25" s="86" t="s">
        <v>1046</v>
      </c>
      <c r="B25" s="12">
        <v>1</v>
      </c>
      <c r="C25" s="35" t="s">
        <v>1366</v>
      </c>
      <c r="D25" s="15">
        <v>1000</v>
      </c>
      <c r="E25" s="15">
        <v>1000</v>
      </c>
      <c r="F25" s="12" t="s">
        <v>0</v>
      </c>
    </row>
    <row r="26" spans="1:6" ht="15" customHeight="1" x14ac:dyDescent="0.2">
      <c r="A26" s="86" t="s">
        <v>1052</v>
      </c>
      <c r="B26" s="12">
        <v>1</v>
      </c>
      <c r="C26" s="35">
        <v>111</v>
      </c>
      <c r="D26" s="15">
        <v>1650</v>
      </c>
      <c r="E26" s="15">
        <v>1650</v>
      </c>
      <c r="F26" s="13" t="s">
        <v>0</v>
      </c>
    </row>
    <row r="27" spans="1:6" ht="15" customHeight="1" x14ac:dyDescent="0.2">
      <c r="B27" s="12"/>
      <c r="C27" s="16"/>
      <c r="D27" s="15"/>
      <c r="E27" s="15"/>
      <c r="F27" s="12"/>
    </row>
    <row r="28" spans="1:6" ht="15" customHeight="1" x14ac:dyDescent="0.2">
      <c r="A28" s="8" t="s">
        <v>101</v>
      </c>
      <c r="D28" s="71"/>
      <c r="E28" s="71"/>
    </row>
    <row r="29" spans="1:6" ht="15" customHeight="1" x14ac:dyDescent="0.2">
      <c r="A29" s="86" t="s">
        <v>1367</v>
      </c>
      <c r="B29" s="12">
        <v>1</v>
      </c>
      <c r="C29" s="12">
        <v>112</v>
      </c>
      <c r="D29" s="15" t="s">
        <v>746</v>
      </c>
      <c r="E29" s="15" t="s">
        <v>746</v>
      </c>
      <c r="F29" s="12" t="s">
        <v>0</v>
      </c>
    </row>
    <row r="30" spans="1:6" ht="15" customHeight="1" x14ac:dyDescent="0.2">
      <c r="A30" s="86" t="s">
        <v>1054</v>
      </c>
      <c r="B30" s="12">
        <v>1</v>
      </c>
      <c r="C30" s="12">
        <v>93</v>
      </c>
      <c r="D30" s="15">
        <v>1500</v>
      </c>
      <c r="E30" s="15">
        <v>1500</v>
      </c>
      <c r="F30" s="12" t="s">
        <v>0</v>
      </c>
    </row>
    <row r="31" spans="1:6" ht="15" customHeight="1" x14ac:dyDescent="0.2">
      <c r="A31" s="86" t="s">
        <v>1055</v>
      </c>
      <c r="B31" s="12">
        <v>1</v>
      </c>
      <c r="C31" s="12">
        <v>90</v>
      </c>
      <c r="D31" s="15">
        <v>1380</v>
      </c>
      <c r="E31" s="15">
        <v>1380</v>
      </c>
      <c r="F31" s="12" t="s">
        <v>0</v>
      </c>
    </row>
    <row r="32" spans="1:6" ht="15" customHeight="1" x14ac:dyDescent="0.2">
      <c r="B32" s="12"/>
      <c r="C32" s="12"/>
      <c r="D32" s="15"/>
      <c r="E32" s="15"/>
      <c r="F32" s="12"/>
    </row>
    <row r="33" spans="1:6" ht="15" customHeight="1" x14ac:dyDescent="0.2">
      <c r="A33" s="8" t="s">
        <v>70</v>
      </c>
      <c r="D33" s="71"/>
      <c r="E33" s="71"/>
    </row>
    <row r="34" spans="1:6" ht="15" customHeight="1" x14ac:dyDescent="0.2">
      <c r="A34" s="86" t="s">
        <v>1056</v>
      </c>
      <c r="B34" s="12">
        <v>1</v>
      </c>
      <c r="C34" s="12">
        <v>138</v>
      </c>
      <c r="D34" s="15" t="s">
        <v>1368</v>
      </c>
      <c r="E34" s="15" t="s">
        <v>1368</v>
      </c>
      <c r="F34" s="12" t="s">
        <v>0</v>
      </c>
    </row>
    <row r="35" spans="1:6" ht="15" customHeight="1" x14ac:dyDescent="0.2">
      <c r="A35" s="86"/>
      <c r="B35" s="12">
        <v>2</v>
      </c>
      <c r="C35" s="12" t="s">
        <v>1369</v>
      </c>
      <c r="D35" s="15" t="s">
        <v>1370</v>
      </c>
      <c r="E35" s="15" t="s">
        <v>1370</v>
      </c>
      <c r="F35" s="12" t="s">
        <v>0</v>
      </c>
    </row>
    <row r="36" spans="1:6" ht="15" customHeight="1" x14ac:dyDescent="0.2">
      <c r="A36" s="86"/>
      <c r="B36" s="12">
        <v>3</v>
      </c>
      <c r="C36" s="12">
        <v>138</v>
      </c>
      <c r="D36" s="15">
        <v>4400</v>
      </c>
      <c r="E36" s="15">
        <v>4400</v>
      </c>
      <c r="F36" s="12" t="s">
        <v>0</v>
      </c>
    </row>
    <row r="37" spans="1:6" ht="15" customHeight="1" x14ac:dyDescent="0.2">
      <c r="A37" s="86"/>
      <c r="B37" s="12">
        <v>4</v>
      </c>
      <c r="C37" s="12">
        <v>141</v>
      </c>
      <c r="D37" s="15">
        <v>2500</v>
      </c>
      <c r="E37" s="15">
        <v>2500</v>
      </c>
      <c r="F37" s="12" t="s">
        <v>0</v>
      </c>
    </row>
    <row r="38" spans="1:6" ht="15" customHeight="1" x14ac:dyDescent="0.2">
      <c r="A38" s="86"/>
      <c r="B38" s="12">
        <v>5</v>
      </c>
      <c r="C38" s="12" t="s">
        <v>1369</v>
      </c>
      <c r="D38" s="15" t="s">
        <v>1162</v>
      </c>
      <c r="E38" s="15" t="s">
        <v>1162</v>
      </c>
      <c r="F38" s="12" t="s">
        <v>0</v>
      </c>
    </row>
    <row r="39" spans="1:6" ht="15" customHeight="1" x14ac:dyDescent="0.2">
      <c r="A39" s="86"/>
      <c r="B39" s="12">
        <v>6</v>
      </c>
      <c r="C39" s="12">
        <v>141</v>
      </c>
      <c r="D39" s="15">
        <v>2700</v>
      </c>
      <c r="E39" s="15">
        <v>2700</v>
      </c>
      <c r="F39" s="13" t="s">
        <v>0</v>
      </c>
    </row>
    <row r="40" spans="1:6" ht="15" customHeight="1" x14ac:dyDescent="0.2">
      <c r="A40" s="86" t="s">
        <v>1057</v>
      </c>
      <c r="B40" s="12">
        <v>1</v>
      </c>
      <c r="C40" s="12" t="s">
        <v>1371</v>
      </c>
      <c r="D40" s="15" t="s">
        <v>1372</v>
      </c>
      <c r="E40" s="15" t="s">
        <v>1373</v>
      </c>
      <c r="F40" s="13">
        <v>4.4776119402985071</v>
      </c>
    </row>
    <row r="41" spans="1:6" ht="15" customHeight="1" x14ac:dyDescent="0.2">
      <c r="A41" s="86"/>
      <c r="B41" s="12">
        <v>3</v>
      </c>
      <c r="C41" s="12">
        <v>142</v>
      </c>
      <c r="D41" s="15">
        <v>4000</v>
      </c>
      <c r="E41" s="15">
        <v>4000</v>
      </c>
      <c r="F41" s="12" t="s">
        <v>0</v>
      </c>
    </row>
    <row r="42" spans="1:6" ht="15" customHeight="1" x14ac:dyDescent="0.2">
      <c r="A42" s="86"/>
      <c r="B42" s="12">
        <v>4</v>
      </c>
      <c r="C42" s="12" t="s">
        <v>1374</v>
      </c>
      <c r="D42" s="15" t="s">
        <v>1375</v>
      </c>
      <c r="E42" s="15" t="s">
        <v>1375</v>
      </c>
      <c r="F42" s="13" t="s">
        <v>0</v>
      </c>
    </row>
    <row r="43" spans="1:6" ht="15" customHeight="1" x14ac:dyDescent="0.2">
      <c r="A43" s="86"/>
      <c r="B43" s="12">
        <v>5</v>
      </c>
      <c r="C43" s="12" t="s">
        <v>1374</v>
      </c>
      <c r="D43" s="15" t="s">
        <v>1376</v>
      </c>
      <c r="E43" s="15" t="s">
        <v>1376</v>
      </c>
      <c r="F43" s="13" t="s">
        <v>0</v>
      </c>
    </row>
    <row r="44" spans="1:6" ht="15" customHeight="1" x14ac:dyDescent="0.2">
      <c r="A44" s="86"/>
      <c r="B44" s="12">
        <v>6</v>
      </c>
      <c r="C44" s="12" t="s">
        <v>1377</v>
      </c>
      <c r="D44" s="15" t="s">
        <v>1033</v>
      </c>
      <c r="E44" s="15" t="s">
        <v>1033</v>
      </c>
      <c r="F44" s="13" t="s">
        <v>0</v>
      </c>
    </row>
    <row r="45" spans="1:6" ht="15" customHeight="1" x14ac:dyDescent="0.2">
      <c r="A45" s="86"/>
      <c r="B45" s="12">
        <v>7</v>
      </c>
      <c r="C45" s="16" t="s">
        <v>1378</v>
      </c>
      <c r="D45" s="15" t="s">
        <v>1188</v>
      </c>
      <c r="E45" s="15" t="s">
        <v>1188</v>
      </c>
      <c r="F45" s="31" t="s">
        <v>0</v>
      </c>
    </row>
    <row r="46" spans="1:6" ht="15" customHeight="1" x14ac:dyDescent="0.2">
      <c r="A46" s="86"/>
      <c r="B46" s="12">
        <v>8</v>
      </c>
      <c r="C46" s="16">
        <v>142</v>
      </c>
      <c r="D46" s="15" t="s">
        <v>1379</v>
      </c>
      <c r="E46" s="15">
        <v>2300</v>
      </c>
      <c r="F46" s="31">
        <v>-11.538461538461538</v>
      </c>
    </row>
    <row r="47" spans="1:6" ht="15" customHeight="1" x14ac:dyDescent="0.2">
      <c r="A47" s="86" t="s">
        <v>1059</v>
      </c>
      <c r="B47" s="12">
        <v>1</v>
      </c>
      <c r="C47" s="15">
        <v>118</v>
      </c>
      <c r="D47" s="15">
        <v>1000</v>
      </c>
      <c r="E47" s="15">
        <v>1000</v>
      </c>
      <c r="F47" s="12" t="s">
        <v>0</v>
      </c>
    </row>
    <row r="48" spans="1:6" ht="15" customHeight="1" x14ac:dyDescent="0.2">
      <c r="A48" s="86"/>
      <c r="B48" s="12">
        <v>2</v>
      </c>
      <c r="C48" s="15">
        <v>118</v>
      </c>
      <c r="D48" s="15">
        <v>1000</v>
      </c>
      <c r="E48" s="15">
        <v>1000</v>
      </c>
      <c r="F48" s="12" t="s">
        <v>0</v>
      </c>
    </row>
    <row r="49" spans="1:6" ht="15" customHeight="1" x14ac:dyDescent="0.2">
      <c r="A49" s="86" t="s">
        <v>1060</v>
      </c>
      <c r="B49" s="12">
        <v>1</v>
      </c>
      <c r="C49" s="12" t="s">
        <v>1380</v>
      </c>
      <c r="D49" s="15" t="s">
        <v>1381</v>
      </c>
      <c r="E49" s="15" t="s">
        <v>1381</v>
      </c>
      <c r="F49" s="13" t="s">
        <v>0</v>
      </c>
    </row>
    <row r="50" spans="1:6" ht="15" customHeight="1" x14ac:dyDescent="0.2">
      <c r="A50" s="86" t="s">
        <v>1062</v>
      </c>
      <c r="B50" s="12">
        <v>1</v>
      </c>
      <c r="C50" s="12" t="s">
        <v>1382</v>
      </c>
      <c r="D50" s="15" t="s">
        <v>1383</v>
      </c>
      <c r="E50" s="15" t="s">
        <v>1383</v>
      </c>
      <c r="F50" s="13" t="s">
        <v>0</v>
      </c>
    </row>
    <row r="51" spans="1:6" ht="15" customHeight="1" x14ac:dyDescent="0.2">
      <c r="A51" s="86"/>
      <c r="B51" s="12">
        <v>2</v>
      </c>
      <c r="C51" s="12" t="s">
        <v>1384</v>
      </c>
      <c r="D51" s="15" t="s">
        <v>752</v>
      </c>
      <c r="E51" s="15" t="s">
        <v>752</v>
      </c>
      <c r="F51" s="13" t="s">
        <v>0</v>
      </c>
    </row>
    <row r="52" spans="1:6" ht="15" customHeight="1" x14ac:dyDescent="0.2">
      <c r="A52" s="86" t="s">
        <v>886</v>
      </c>
      <c r="B52" s="12">
        <v>1</v>
      </c>
      <c r="C52" s="12" t="s">
        <v>1385</v>
      </c>
      <c r="D52" s="15" t="s">
        <v>1386</v>
      </c>
      <c r="E52" s="15" t="s">
        <v>1386</v>
      </c>
      <c r="F52" s="13" t="s">
        <v>0</v>
      </c>
    </row>
    <row r="53" spans="1:6" ht="15" customHeight="1" x14ac:dyDescent="0.2">
      <c r="A53" s="86" t="s">
        <v>1066</v>
      </c>
      <c r="B53" s="12">
        <v>1</v>
      </c>
      <c r="C53" s="16">
        <v>111.48</v>
      </c>
      <c r="D53" s="15" t="s">
        <v>1387</v>
      </c>
      <c r="E53" s="15" t="s">
        <v>1387</v>
      </c>
      <c r="F53" s="13" t="s">
        <v>0</v>
      </c>
    </row>
    <row r="54" spans="1:6" ht="15" customHeight="1" x14ac:dyDescent="0.2">
      <c r="A54" s="86"/>
      <c r="B54" s="12">
        <v>2</v>
      </c>
      <c r="C54" s="16">
        <v>111</v>
      </c>
      <c r="D54" s="15" t="s">
        <v>760</v>
      </c>
      <c r="E54" s="15" t="s">
        <v>760</v>
      </c>
      <c r="F54" s="31" t="s">
        <v>0</v>
      </c>
    </row>
    <row r="55" spans="1:6" ht="15" customHeight="1" x14ac:dyDescent="0.2">
      <c r="A55" s="86"/>
      <c r="B55" s="12">
        <v>3</v>
      </c>
      <c r="C55" s="16">
        <v>111</v>
      </c>
      <c r="D55" s="15">
        <v>1500</v>
      </c>
      <c r="E55" s="15">
        <v>1500</v>
      </c>
      <c r="F55" s="31" t="s">
        <v>0</v>
      </c>
    </row>
    <row r="56" spans="1:6" ht="15" customHeight="1" x14ac:dyDescent="0.2">
      <c r="A56" s="86" t="s">
        <v>268</v>
      </c>
      <c r="B56" s="12">
        <v>3</v>
      </c>
      <c r="C56" s="16">
        <v>122</v>
      </c>
      <c r="D56" s="15">
        <v>1600</v>
      </c>
      <c r="E56" s="15">
        <v>1600</v>
      </c>
      <c r="F56" s="12" t="s">
        <v>0</v>
      </c>
    </row>
    <row r="57" spans="1:6" ht="15" customHeight="1" x14ac:dyDescent="0.2">
      <c r="A57" s="86" t="s">
        <v>1388</v>
      </c>
      <c r="B57" s="12">
        <v>2</v>
      </c>
      <c r="C57" s="16">
        <v>119</v>
      </c>
      <c r="D57" s="15">
        <v>1000</v>
      </c>
      <c r="E57" s="15">
        <v>1000</v>
      </c>
      <c r="F57" s="12" t="s">
        <v>0</v>
      </c>
    </row>
    <row r="58" spans="1:6" ht="15" customHeight="1" x14ac:dyDescent="0.2">
      <c r="A58" s="86" t="s">
        <v>1070</v>
      </c>
      <c r="B58" s="12">
        <v>1</v>
      </c>
      <c r="C58" s="16" t="s">
        <v>1389</v>
      </c>
      <c r="D58" s="15" t="s">
        <v>1390</v>
      </c>
      <c r="E58" s="15" t="s">
        <v>1390</v>
      </c>
      <c r="F58" s="31" t="s">
        <v>0</v>
      </c>
    </row>
    <row r="59" spans="1:6" ht="15" customHeight="1" x14ac:dyDescent="0.2">
      <c r="A59" s="86"/>
      <c r="B59" s="12">
        <v>2</v>
      </c>
      <c r="C59" s="16" t="s">
        <v>1391</v>
      </c>
      <c r="D59" s="15" t="s">
        <v>1205</v>
      </c>
      <c r="E59" s="15" t="s">
        <v>1205</v>
      </c>
      <c r="F59" s="31" t="s">
        <v>0</v>
      </c>
    </row>
    <row r="60" spans="1:6" ht="15" customHeight="1" x14ac:dyDescent="0.2">
      <c r="A60" s="86"/>
      <c r="B60" s="12">
        <v>3</v>
      </c>
      <c r="C60" s="36" t="s">
        <v>1392</v>
      </c>
      <c r="D60" s="15" t="s">
        <v>938</v>
      </c>
      <c r="E60" s="15" t="s">
        <v>938</v>
      </c>
      <c r="F60" s="31" t="s">
        <v>0</v>
      </c>
    </row>
    <row r="61" spans="1:6" ht="15" customHeight="1" x14ac:dyDescent="0.2">
      <c r="A61" s="86"/>
      <c r="B61" s="12"/>
      <c r="C61" s="12">
        <v>180</v>
      </c>
      <c r="D61" s="15">
        <v>2300</v>
      </c>
      <c r="E61" s="15">
        <v>2300</v>
      </c>
      <c r="F61" s="31" t="s">
        <v>0</v>
      </c>
    </row>
    <row r="62" spans="1:6" ht="15" customHeight="1" x14ac:dyDescent="0.2">
      <c r="A62" s="86" t="s">
        <v>1073</v>
      </c>
      <c r="B62" s="12">
        <v>1</v>
      </c>
      <c r="C62" s="16" t="s">
        <v>1393</v>
      </c>
      <c r="D62" s="15" t="s">
        <v>1394</v>
      </c>
      <c r="E62" s="15" t="s">
        <v>1394</v>
      </c>
      <c r="F62" s="31" t="s">
        <v>0</v>
      </c>
    </row>
    <row r="63" spans="1:6" ht="15" customHeight="1" x14ac:dyDescent="0.2">
      <c r="A63" s="86"/>
      <c r="B63" s="12">
        <v>2</v>
      </c>
      <c r="C63" s="16">
        <v>123</v>
      </c>
      <c r="D63" s="15">
        <v>1250</v>
      </c>
      <c r="E63" s="15">
        <v>1250</v>
      </c>
      <c r="F63" s="31" t="s">
        <v>0</v>
      </c>
    </row>
    <row r="64" spans="1:6" ht="15" customHeight="1" x14ac:dyDescent="0.2">
      <c r="A64" s="86"/>
      <c r="B64" s="12">
        <v>3</v>
      </c>
      <c r="C64" s="16">
        <v>123</v>
      </c>
      <c r="D64" s="15">
        <v>800</v>
      </c>
      <c r="E64" s="15">
        <v>800</v>
      </c>
      <c r="F64" s="31" t="s">
        <v>0</v>
      </c>
    </row>
    <row r="65" spans="1:6" ht="15" customHeight="1" x14ac:dyDescent="0.2">
      <c r="A65" s="86" t="s">
        <v>282</v>
      </c>
      <c r="B65" s="12">
        <v>1</v>
      </c>
      <c r="C65" s="16">
        <v>126</v>
      </c>
      <c r="D65" s="15">
        <v>2500</v>
      </c>
      <c r="E65" s="15">
        <v>2500</v>
      </c>
      <c r="F65" s="31" t="s">
        <v>0</v>
      </c>
    </row>
    <row r="66" spans="1:6" ht="15" customHeight="1" x14ac:dyDescent="0.2">
      <c r="A66" s="86" t="s">
        <v>283</v>
      </c>
      <c r="B66" s="12">
        <v>1</v>
      </c>
      <c r="C66" s="16" t="s">
        <v>1395</v>
      </c>
      <c r="D66" s="15" t="s">
        <v>1396</v>
      </c>
      <c r="E66" s="15" t="s">
        <v>1396</v>
      </c>
      <c r="F66" s="31" t="s">
        <v>0</v>
      </c>
    </row>
    <row r="67" spans="1:6" ht="15" customHeight="1" x14ac:dyDescent="0.2">
      <c r="A67" s="86"/>
      <c r="B67" s="12">
        <v>2</v>
      </c>
      <c r="C67" s="16" t="s">
        <v>1397</v>
      </c>
      <c r="D67" s="15" t="s">
        <v>1398</v>
      </c>
      <c r="E67" s="15" t="s">
        <v>1398</v>
      </c>
      <c r="F67" s="31" t="s">
        <v>0</v>
      </c>
    </row>
    <row r="68" spans="1:6" ht="15" customHeight="1" x14ac:dyDescent="0.2">
      <c r="A68" s="86"/>
      <c r="B68" s="12">
        <v>3</v>
      </c>
      <c r="C68" s="16" t="s">
        <v>1399</v>
      </c>
      <c r="D68" s="15" t="s">
        <v>885</v>
      </c>
      <c r="E68" s="15">
        <v>1000</v>
      </c>
      <c r="F68" s="13">
        <v>11.111111111111111</v>
      </c>
    </row>
    <row r="69" spans="1:6" ht="15" customHeight="1" x14ac:dyDescent="0.2">
      <c r="A69" s="86" t="s">
        <v>1085</v>
      </c>
      <c r="B69" s="12">
        <v>1</v>
      </c>
      <c r="C69" s="16" t="s">
        <v>1400</v>
      </c>
      <c r="D69" s="15" t="s">
        <v>1401</v>
      </c>
      <c r="E69" s="15" t="s">
        <v>1401</v>
      </c>
      <c r="F69" s="12" t="s">
        <v>0</v>
      </c>
    </row>
    <row r="70" spans="1:6" ht="15" customHeight="1" x14ac:dyDescent="0.2">
      <c r="A70" s="86" t="s">
        <v>285</v>
      </c>
      <c r="B70" s="12">
        <v>1</v>
      </c>
      <c r="C70" s="12">
        <v>111</v>
      </c>
      <c r="D70" s="15" t="s">
        <v>1402</v>
      </c>
      <c r="E70" s="15" t="s">
        <v>1402</v>
      </c>
      <c r="F70" s="13" t="s">
        <v>0</v>
      </c>
    </row>
    <row r="71" spans="1:6" ht="15" customHeight="1" x14ac:dyDescent="0.2">
      <c r="A71" s="86" t="s">
        <v>190</v>
      </c>
      <c r="B71" s="12">
        <v>1</v>
      </c>
      <c r="C71" s="16" t="s">
        <v>1403</v>
      </c>
      <c r="D71" s="15" t="s">
        <v>924</v>
      </c>
      <c r="E71" s="15" t="s">
        <v>924</v>
      </c>
      <c r="F71" s="31" t="s">
        <v>0</v>
      </c>
    </row>
    <row r="72" spans="1:6" ht="15" customHeight="1" x14ac:dyDescent="0.2">
      <c r="A72" s="86"/>
      <c r="B72" s="12">
        <v>2</v>
      </c>
      <c r="C72" s="16" t="s">
        <v>1404</v>
      </c>
      <c r="D72" s="15" t="s">
        <v>1405</v>
      </c>
      <c r="E72" s="15" t="s">
        <v>1405</v>
      </c>
      <c r="F72" s="13" t="s">
        <v>0</v>
      </c>
    </row>
    <row r="73" spans="1:6" ht="15" customHeight="1" x14ac:dyDescent="0.2">
      <c r="A73" s="86" t="s">
        <v>1406</v>
      </c>
      <c r="B73" s="12">
        <v>2</v>
      </c>
      <c r="C73" s="16">
        <v>125</v>
      </c>
      <c r="D73" s="15">
        <v>1250</v>
      </c>
      <c r="E73" s="15">
        <v>1250</v>
      </c>
      <c r="F73" s="12" t="s">
        <v>0</v>
      </c>
    </row>
    <row r="74" spans="1:6" ht="15" customHeight="1" x14ac:dyDescent="0.2">
      <c r="A74" s="86" t="s">
        <v>1083</v>
      </c>
      <c r="B74" s="12">
        <v>1</v>
      </c>
      <c r="C74" s="16">
        <v>139</v>
      </c>
      <c r="D74" s="15">
        <v>1760</v>
      </c>
      <c r="E74" s="15">
        <v>1760</v>
      </c>
      <c r="F74" s="12" t="s">
        <v>0</v>
      </c>
    </row>
    <row r="75" spans="1:6" ht="15" customHeight="1" x14ac:dyDescent="0.2">
      <c r="A75" s="86" t="s">
        <v>1086</v>
      </c>
      <c r="B75" s="12">
        <v>1</v>
      </c>
      <c r="C75" s="16" t="s">
        <v>1382</v>
      </c>
      <c r="D75" s="15" t="s">
        <v>1407</v>
      </c>
      <c r="E75" s="15" t="s">
        <v>1407</v>
      </c>
      <c r="F75" s="31" t="s">
        <v>0</v>
      </c>
    </row>
    <row r="76" spans="1:6" ht="15" customHeight="1" x14ac:dyDescent="0.2">
      <c r="A76" s="86"/>
      <c r="B76" s="12">
        <v>2</v>
      </c>
      <c r="C76" s="16" t="s">
        <v>1408</v>
      </c>
      <c r="D76" s="15" t="s">
        <v>1409</v>
      </c>
      <c r="E76" s="15" t="s">
        <v>1409</v>
      </c>
      <c r="F76" s="31" t="s">
        <v>0</v>
      </c>
    </row>
    <row r="77" spans="1:6" ht="15" customHeight="1" x14ac:dyDescent="0.2">
      <c r="A77" s="86"/>
      <c r="B77" s="12">
        <v>3</v>
      </c>
      <c r="C77" s="16">
        <v>140</v>
      </c>
      <c r="D77" s="15" t="s">
        <v>1410</v>
      </c>
      <c r="E77" s="15" t="s">
        <v>1410</v>
      </c>
      <c r="F77" s="31" t="s">
        <v>0</v>
      </c>
    </row>
    <row r="78" spans="1:6" ht="15" customHeight="1" x14ac:dyDescent="0.2">
      <c r="A78" s="86"/>
      <c r="B78" s="12">
        <v>4</v>
      </c>
      <c r="C78" s="16">
        <v>139</v>
      </c>
      <c r="D78" s="15">
        <v>1400</v>
      </c>
      <c r="E78" s="15">
        <v>1400</v>
      </c>
      <c r="F78" s="31" t="s">
        <v>0</v>
      </c>
    </row>
    <row r="79" spans="1:6" ht="15" customHeight="1" x14ac:dyDescent="0.2">
      <c r="A79" s="86" t="s">
        <v>1090</v>
      </c>
      <c r="B79" s="12">
        <v>3</v>
      </c>
      <c r="C79" s="16">
        <v>55</v>
      </c>
      <c r="D79" s="15">
        <v>1358.15</v>
      </c>
      <c r="E79" s="15">
        <v>1358.15</v>
      </c>
      <c r="F79" s="31" t="s">
        <v>0</v>
      </c>
    </row>
    <row r="80" spans="1:6" ht="15" customHeight="1" x14ac:dyDescent="0.2">
      <c r="A80" s="86" t="s">
        <v>1092</v>
      </c>
      <c r="B80" s="12">
        <v>1</v>
      </c>
      <c r="C80" s="16">
        <v>139</v>
      </c>
      <c r="D80" s="15" t="s">
        <v>1411</v>
      </c>
      <c r="E80" s="15">
        <v>2000</v>
      </c>
      <c r="F80" s="31" t="s">
        <v>0</v>
      </c>
    </row>
    <row r="81" spans="1:6" ht="15" customHeight="1" x14ac:dyDescent="0.2">
      <c r="A81" s="86"/>
      <c r="B81" s="12">
        <v>2</v>
      </c>
      <c r="C81" s="16">
        <v>139</v>
      </c>
      <c r="D81" s="15">
        <v>1300</v>
      </c>
      <c r="E81" s="15">
        <v>1300</v>
      </c>
      <c r="F81" s="31" t="s">
        <v>0</v>
      </c>
    </row>
    <row r="82" spans="1:6" ht="15" customHeight="1" x14ac:dyDescent="0.2">
      <c r="A82" s="86"/>
      <c r="B82" s="12">
        <v>3</v>
      </c>
      <c r="C82" s="16">
        <v>111.4</v>
      </c>
      <c r="D82" s="15">
        <v>1200</v>
      </c>
      <c r="E82" s="15">
        <v>1200</v>
      </c>
      <c r="F82" s="12" t="s">
        <v>0</v>
      </c>
    </row>
    <row r="83" spans="1:6" ht="15" customHeight="1" x14ac:dyDescent="0.2">
      <c r="A83" s="86" t="s">
        <v>1094</v>
      </c>
      <c r="B83" s="12">
        <v>1</v>
      </c>
      <c r="C83" s="16">
        <v>104.51</v>
      </c>
      <c r="D83" s="15">
        <v>2000</v>
      </c>
      <c r="E83" s="15">
        <v>2000</v>
      </c>
      <c r="F83" s="13" t="s">
        <v>0</v>
      </c>
    </row>
    <row r="84" spans="1:6" ht="15" customHeight="1" x14ac:dyDescent="0.2">
      <c r="A84" s="86" t="s">
        <v>1098</v>
      </c>
      <c r="B84" s="12">
        <v>1</v>
      </c>
      <c r="C84" s="12" t="s">
        <v>1412</v>
      </c>
      <c r="D84" s="15" t="s">
        <v>1413</v>
      </c>
      <c r="E84" s="15" t="s">
        <v>1398</v>
      </c>
      <c r="F84" s="13">
        <v>3.4482758620689653</v>
      </c>
    </row>
    <row r="85" spans="1:6" ht="15" customHeight="1" x14ac:dyDescent="0.2">
      <c r="A85" s="86"/>
      <c r="B85" s="12">
        <v>1</v>
      </c>
      <c r="C85" s="12" t="s">
        <v>1414</v>
      </c>
      <c r="D85" s="15" t="s">
        <v>1387</v>
      </c>
      <c r="E85" s="15" t="s">
        <v>1415</v>
      </c>
      <c r="F85" s="13">
        <v>-5.5555555555555554</v>
      </c>
    </row>
    <row r="86" spans="1:6" ht="15" customHeight="1" x14ac:dyDescent="0.2">
      <c r="A86" s="86"/>
      <c r="B86" s="12">
        <v>2</v>
      </c>
      <c r="C86" s="12" t="s">
        <v>1416</v>
      </c>
      <c r="D86" s="15" t="s">
        <v>638</v>
      </c>
      <c r="E86" s="15" t="s">
        <v>638</v>
      </c>
      <c r="F86" s="13" t="s">
        <v>0</v>
      </c>
    </row>
    <row r="87" spans="1:6" ht="15" customHeight="1" x14ac:dyDescent="0.2">
      <c r="A87" s="86" t="s">
        <v>1417</v>
      </c>
      <c r="B87" s="12">
        <v>1</v>
      </c>
      <c r="C87" s="16" t="s">
        <v>1418</v>
      </c>
      <c r="D87" s="15" t="s">
        <v>1419</v>
      </c>
      <c r="E87" s="15">
        <v>2500</v>
      </c>
      <c r="F87" s="13">
        <v>4.1666666666666661</v>
      </c>
    </row>
    <row r="88" spans="1:6" ht="15" customHeight="1" x14ac:dyDescent="0.2">
      <c r="A88" s="86"/>
      <c r="B88" s="12">
        <v>6</v>
      </c>
      <c r="C88" s="16">
        <v>135</v>
      </c>
      <c r="D88" s="15">
        <v>3000</v>
      </c>
      <c r="E88" s="15">
        <v>3000</v>
      </c>
      <c r="F88" s="12" t="s">
        <v>0</v>
      </c>
    </row>
    <row r="89" spans="1:6" ht="15" customHeight="1" x14ac:dyDescent="0.2">
      <c r="A89" s="86"/>
      <c r="B89" s="12">
        <v>7</v>
      </c>
      <c r="C89" s="16">
        <v>135</v>
      </c>
      <c r="D89" s="15">
        <v>3500</v>
      </c>
      <c r="E89" s="15">
        <v>3500</v>
      </c>
      <c r="F89" s="13" t="s">
        <v>0</v>
      </c>
    </row>
    <row r="90" spans="1:6" ht="15" customHeight="1" x14ac:dyDescent="0.2">
      <c r="A90" s="86" t="s">
        <v>1420</v>
      </c>
      <c r="B90" s="12">
        <v>1</v>
      </c>
      <c r="C90" s="16">
        <v>159</v>
      </c>
      <c r="D90" s="15" t="s">
        <v>1421</v>
      </c>
      <c r="E90" s="15">
        <v>2000</v>
      </c>
      <c r="F90" s="13">
        <v>11.111111111111111</v>
      </c>
    </row>
    <row r="91" spans="1:6" ht="15" customHeight="1" x14ac:dyDescent="0.2">
      <c r="A91" s="86" t="s">
        <v>1422</v>
      </c>
      <c r="B91" s="12">
        <v>1</v>
      </c>
      <c r="C91" s="16">
        <v>114</v>
      </c>
      <c r="D91" s="15">
        <v>1900</v>
      </c>
      <c r="E91" s="15">
        <v>1900</v>
      </c>
      <c r="F91" s="12" t="s">
        <v>0</v>
      </c>
    </row>
    <row r="92" spans="1:6" ht="15" customHeight="1" x14ac:dyDescent="0.2">
      <c r="A92" s="86"/>
      <c r="B92" s="12">
        <v>2</v>
      </c>
      <c r="C92" s="16">
        <v>111</v>
      </c>
      <c r="D92" s="15" t="s">
        <v>760</v>
      </c>
      <c r="E92" s="15" t="s">
        <v>760</v>
      </c>
      <c r="F92" s="13" t="s">
        <v>0</v>
      </c>
    </row>
    <row r="93" spans="1:6" ht="15" customHeight="1" x14ac:dyDescent="0.2">
      <c r="A93" s="86" t="s">
        <v>1423</v>
      </c>
      <c r="B93" s="12">
        <v>2</v>
      </c>
      <c r="C93" s="16">
        <v>111</v>
      </c>
      <c r="D93" s="15">
        <v>900</v>
      </c>
      <c r="E93" s="15">
        <v>900</v>
      </c>
      <c r="F93" s="12" t="s">
        <v>0</v>
      </c>
    </row>
    <row r="94" spans="1:6" ht="15" customHeight="1" x14ac:dyDescent="0.2">
      <c r="A94" s="86" t="s">
        <v>270</v>
      </c>
      <c r="B94" s="12">
        <v>1</v>
      </c>
      <c r="C94" s="16" t="s">
        <v>1424</v>
      </c>
      <c r="D94" s="15" t="s">
        <v>1425</v>
      </c>
      <c r="E94" s="15" t="s">
        <v>1425</v>
      </c>
      <c r="F94" s="13" t="s">
        <v>0</v>
      </c>
    </row>
    <row r="95" spans="1:6" ht="15" customHeight="1" x14ac:dyDescent="0.2">
      <c r="A95" s="86" t="s">
        <v>1102</v>
      </c>
      <c r="B95" s="12">
        <v>3</v>
      </c>
      <c r="C95" s="16">
        <v>130</v>
      </c>
      <c r="D95" s="15">
        <v>1500</v>
      </c>
      <c r="E95" s="15">
        <v>1500</v>
      </c>
      <c r="F95" s="12" t="s">
        <v>0</v>
      </c>
    </row>
    <row r="96" spans="1:6" ht="15" customHeight="1" x14ac:dyDescent="0.2">
      <c r="A96" s="86" t="s">
        <v>1426</v>
      </c>
      <c r="B96" s="12">
        <v>1</v>
      </c>
      <c r="C96" s="16">
        <v>112</v>
      </c>
      <c r="D96" s="15" t="s">
        <v>1427</v>
      </c>
      <c r="E96" s="15">
        <v>4200</v>
      </c>
      <c r="F96" s="13">
        <v>2.4390243902439024</v>
      </c>
    </row>
    <row r="97" spans="1:6" ht="15" customHeight="1" x14ac:dyDescent="0.2">
      <c r="A97" s="86" t="s">
        <v>1181</v>
      </c>
      <c r="B97" s="12">
        <v>2</v>
      </c>
      <c r="C97" s="16">
        <v>125</v>
      </c>
      <c r="D97" s="15">
        <v>1300</v>
      </c>
      <c r="E97" s="15">
        <v>1300</v>
      </c>
      <c r="F97" s="12" t="s">
        <v>0</v>
      </c>
    </row>
    <row r="98" spans="1:6" ht="15" customHeight="1" x14ac:dyDescent="0.2">
      <c r="A98" s="86" t="s">
        <v>1428</v>
      </c>
      <c r="B98" s="12">
        <v>1</v>
      </c>
      <c r="C98" s="16">
        <v>84</v>
      </c>
      <c r="D98" s="15" t="s">
        <v>1361</v>
      </c>
      <c r="E98" s="15">
        <v>1800</v>
      </c>
      <c r="F98" s="13">
        <v>5.8823529411764701</v>
      </c>
    </row>
    <row r="99" spans="1:6" ht="15" customHeight="1" x14ac:dyDescent="0.2">
      <c r="A99" s="86" t="s">
        <v>292</v>
      </c>
      <c r="B99" s="12">
        <v>1</v>
      </c>
      <c r="C99" s="12" t="s">
        <v>1429</v>
      </c>
      <c r="D99" s="15" t="s">
        <v>1430</v>
      </c>
      <c r="E99" s="15" t="s">
        <v>1430</v>
      </c>
      <c r="F99" s="13" t="s">
        <v>0</v>
      </c>
    </row>
    <row r="100" spans="1:6" ht="15" customHeight="1" x14ac:dyDescent="0.2">
      <c r="A100" s="86"/>
      <c r="B100" s="12">
        <v>2</v>
      </c>
      <c r="C100" s="12">
        <v>123</v>
      </c>
      <c r="D100" s="15">
        <v>1200</v>
      </c>
      <c r="E100" s="15">
        <v>1200</v>
      </c>
      <c r="F100" s="12" t="s">
        <v>0</v>
      </c>
    </row>
    <row r="101" spans="1:6" ht="15" customHeight="1" x14ac:dyDescent="0.2">
      <c r="A101" s="86" t="s">
        <v>1431</v>
      </c>
      <c r="B101" s="12">
        <v>3</v>
      </c>
      <c r="C101" s="12">
        <v>120</v>
      </c>
      <c r="D101" s="15">
        <v>1000</v>
      </c>
      <c r="E101" s="15">
        <v>1000</v>
      </c>
      <c r="F101" s="12" t="s">
        <v>0</v>
      </c>
    </row>
    <row r="102" spans="1:6" ht="15" customHeight="1" x14ac:dyDescent="0.2">
      <c r="A102" s="86" t="s">
        <v>1105</v>
      </c>
      <c r="B102" s="12">
        <v>1</v>
      </c>
      <c r="C102" s="12">
        <v>105</v>
      </c>
      <c r="D102" s="15" t="s">
        <v>1432</v>
      </c>
      <c r="E102" s="15">
        <v>1950</v>
      </c>
      <c r="F102" s="13">
        <v>7.4</v>
      </c>
    </row>
    <row r="103" spans="1:6" ht="15" customHeight="1" x14ac:dyDescent="0.2">
      <c r="A103" s="86"/>
      <c r="B103" s="12">
        <v>2</v>
      </c>
      <c r="C103" s="12">
        <v>105</v>
      </c>
      <c r="D103" s="15" t="s">
        <v>803</v>
      </c>
      <c r="E103" s="15">
        <v>1700</v>
      </c>
      <c r="F103" s="31">
        <v>13.3</v>
      </c>
    </row>
    <row r="104" spans="1:6" ht="15" customHeight="1" x14ac:dyDescent="0.2">
      <c r="A104" s="86" t="s">
        <v>1266</v>
      </c>
      <c r="B104" s="12">
        <v>1</v>
      </c>
      <c r="C104" s="16">
        <v>230</v>
      </c>
      <c r="D104" s="15">
        <v>1800</v>
      </c>
      <c r="E104" s="15">
        <v>1800</v>
      </c>
      <c r="F104" s="31" t="s">
        <v>0</v>
      </c>
    </row>
    <row r="105" spans="1:6" ht="15" customHeight="1" x14ac:dyDescent="0.2">
      <c r="A105" s="86"/>
      <c r="B105" s="12">
        <v>2</v>
      </c>
      <c r="C105" s="16">
        <v>181</v>
      </c>
      <c r="D105" s="15" t="s">
        <v>784</v>
      </c>
      <c r="E105" s="15">
        <v>1430</v>
      </c>
      <c r="F105" s="31">
        <v>4.8</v>
      </c>
    </row>
    <row r="106" spans="1:6" ht="15" customHeight="1" x14ac:dyDescent="0.2">
      <c r="A106" s="86" t="s">
        <v>1433</v>
      </c>
      <c r="B106" s="12">
        <v>1</v>
      </c>
      <c r="C106" s="16">
        <v>102</v>
      </c>
      <c r="D106" s="15">
        <v>2000</v>
      </c>
      <c r="E106" s="15">
        <v>2000</v>
      </c>
      <c r="F106" s="31" t="s">
        <v>0</v>
      </c>
    </row>
    <row r="107" spans="1:6" ht="15" customHeight="1" x14ac:dyDescent="0.2">
      <c r="A107" s="86"/>
      <c r="B107" s="12">
        <v>2</v>
      </c>
      <c r="C107" s="16">
        <v>31</v>
      </c>
      <c r="D107" s="15">
        <v>1000</v>
      </c>
      <c r="E107" s="15">
        <v>1000</v>
      </c>
      <c r="F107" s="31" t="s">
        <v>0</v>
      </c>
    </row>
    <row r="108" spans="1:6" ht="15" customHeight="1" x14ac:dyDescent="0.2">
      <c r="A108" s="86"/>
      <c r="B108" s="12">
        <v>4</v>
      </c>
      <c r="C108" s="12" t="s">
        <v>1382</v>
      </c>
      <c r="D108" s="15" t="s">
        <v>981</v>
      </c>
      <c r="E108" s="15">
        <v>2300</v>
      </c>
      <c r="F108" s="13">
        <v>12.195121951219512</v>
      </c>
    </row>
    <row r="109" spans="1:6" ht="15" customHeight="1" x14ac:dyDescent="0.2">
      <c r="A109" s="86" t="s">
        <v>295</v>
      </c>
      <c r="B109" s="12">
        <v>1</v>
      </c>
      <c r="C109" s="35" t="s">
        <v>1434</v>
      </c>
      <c r="D109" s="15" t="s">
        <v>752</v>
      </c>
      <c r="E109" s="15" t="s">
        <v>752</v>
      </c>
      <c r="F109" s="13" t="s">
        <v>0</v>
      </c>
    </row>
    <row r="110" spans="1:6" ht="15" customHeight="1" x14ac:dyDescent="0.2">
      <c r="A110" s="86"/>
      <c r="B110" s="12">
        <v>2</v>
      </c>
      <c r="C110" s="35">
        <v>135</v>
      </c>
      <c r="D110" s="15" t="s">
        <v>712</v>
      </c>
      <c r="E110" s="15">
        <v>800</v>
      </c>
      <c r="F110" s="13">
        <v>3.2</v>
      </c>
    </row>
    <row r="111" spans="1:6" ht="15" customHeight="1" x14ac:dyDescent="0.2">
      <c r="A111" s="86" t="s">
        <v>1108</v>
      </c>
      <c r="B111" s="12">
        <v>2</v>
      </c>
      <c r="C111" s="16">
        <v>31</v>
      </c>
      <c r="D111" s="15">
        <v>1000</v>
      </c>
      <c r="E111" s="15">
        <v>1000</v>
      </c>
      <c r="F111" s="31" t="s">
        <v>0</v>
      </c>
    </row>
    <row r="112" spans="1:6" ht="15" customHeight="1" x14ac:dyDescent="0.2">
      <c r="A112" s="86" t="s">
        <v>261</v>
      </c>
      <c r="B112" s="12">
        <v>1</v>
      </c>
      <c r="C112" s="16" t="s">
        <v>1435</v>
      </c>
      <c r="D112" s="15" t="s">
        <v>698</v>
      </c>
      <c r="E112" s="15" t="s">
        <v>698</v>
      </c>
      <c r="F112" s="13" t="s">
        <v>0</v>
      </c>
    </row>
    <row r="113" spans="1:6" ht="15" customHeight="1" x14ac:dyDescent="0.2">
      <c r="A113" s="86"/>
      <c r="B113" s="12">
        <v>2</v>
      </c>
      <c r="C113" s="16">
        <v>200</v>
      </c>
      <c r="D113" s="15">
        <v>2000</v>
      </c>
      <c r="E113" s="15">
        <v>2000</v>
      </c>
      <c r="F113" s="12" t="s">
        <v>0</v>
      </c>
    </row>
    <row r="114" spans="1:6" ht="15" customHeight="1" x14ac:dyDescent="0.2">
      <c r="A114" s="86" t="s">
        <v>1111</v>
      </c>
      <c r="B114" s="12">
        <v>1</v>
      </c>
      <c r="C114" s="16">
        <v>112</v>
      </c>
      <c r="D114" s="15" t="s">
        <v>1436</v>
      </c>
      <c r="E114" s="15" t="s">
        <v>1436</v>
      </c>
      <c r="F114" s="13" t="s">
        <v>0</v>
      </c>
    </row>
    <row r="115" spans="1:6" ht="15" customHeight="1" x14ac:dyDescent="0.2">
      <c r="A115" s="86"/>
      <c r="B115" s="12">
        <v>2</v>
      </c>
      <c r="C115" s="16">
        <v>112</v>
      </c>
      <c r="D115" s="15" t="s">
        <v>1437</v>
      </c>
      <c r="E115" s="15" t="s">
        <v>1437</v>
      </c>
      <c r="F115" s="13" t="s">
        <v>0</v>
      </c>
    </row>
    <row r="116" spans="1:6" ht="15" customHeight="1" x14ac:dyDescent="0.2">
      <c r="A116" s="86" t="s">
        <v>1113</v>
      </c>
      <c r="B116" s="12">
        <v>1</v>
      </c>
      <c r="C116" s="16">
        <v>107</v>
      </c>
      <c r="D116" s="15" t="s">
        <v>662</v>
      </c>
      <c r="E116" s="15" t="s">
        <v>662</v>
      </c>
      <c r="F116" s="13" t="s">
        <v>0</v>
      </c>
    </row>
    <row r="117" spans="1:6" ht="15" customHeight="1" x14ac:dyDescent="0.2">
      <c r="A117" s="86"/>
      <c r="B117" s="12">
        <v>2</v>
      </c>
      <c r="C117" s="16">
        <v>107</v>
      </c>
      <c r="D117" s="15">
        <v>1000</v>
      </c>
      <c r="E117" s="15">
        <v>1000</v>
      </c>
      <c r="F117" s="13" t="s">
        <v>0</v>
      </c>
    </row>
    <row r="118" spans="1:6" ht="15" customHeight="1" x14ac:dyDescent="0.2">
      <c r="A118" s="86"/>
      <c r="B118" s="12">
        <v>3</v>
      </c>
      <c r="C118" s="16" t="s">
        <v>1438</v>
      </c>
      <c r="D118" s="15">
        <v>1100</v>
      </c>
      <c r="E118" s="15">
        <v>1100</v>
      </c>
      <c r="F118" s="12" t="s">
        <v>0</v>
      </c>
    </row>
    <row r="119" spans="1:6" ht="15" customHeight="1" x14ac:dyDescent="0.2">
      <c r="A119" s="86" t="s">
        <v>1114</v>
      </c>
      <c r="B119" s="12">
        <v>1</v>
      </c>
      <c r="C119" s="16" t="s">
        <v>1439</v>
      </c>
      <c r="D119" s="15" t="s">
        <v>1440</v>
      </c>
      <c r="E119" s="15" t="s">
        <v>1440</v>
      </c>
      <c r="F119" s="12" t="s">
        <v>0</v>
      </c>
    </row>
    <row r="120" spans="1:6" ht="15" customHeight="1" x14ac:dyDescent="0.2">
      <c r="A120" s="86"/>
      <c r="B120" s="12">
        <v>2</v>
      </c>
      <c r="C120" s="16">
        <v>122</v>
      </c>
      <c r="D120" s="15" t="s">
        <v>1441</v>
      </c>
      <c r="E120" s="15">
        <v>910</v>
      </c>
      <c r="F120" s="13">
        <v>-10.8</v>
      </c>
    </row>
    <row r="121" spans="1:6" ht="15" customHeight="1" x14ac:dyDescent="0.2">
      <c r="A121" s="86" t="s">
        <v>298</v>
      </c>
      <c r="B121" s="12">
        <v>1</v>
      </c>
      <c r="C121" s="16" t="s">
        <v>1442</v>
      </c>
      <c r="D121" s="15" t="s">
        <v>752</v>
      </c>
      <c r="E121" s="15" t="s">
        <v>752</v>
      </c>
      <c r="F121" s="13" t="s">
        <v>0</v>
      </c>
    </row>
    <row r="122" spans="1:6" ht="15" customHeight="1" x14ac:dyDescent="0.2">
      <c r="A122" s="86" t="s">
        <v>1116</v>
      </c>
      <c r="B122" s="12">
        <v>1</v>
      </c>
      <c r="C122" s="16" t="s">
        <v>1443</v>
      </c>
      <c r="D122" s="15" t="s">
        <v>1444</v>
      </c>
      <c r="E122" s="15" t="s">
        <v>1437</v>
      </c>
      <c r="F122" s="13">
        <v>11.5</v>
      </c>
    </row>
    <row r="123" spans="1:6" ht="15" customHeight="1" x14ac:dyDescent="0.2">
      <c r="A123" s="86"/>
      <c r="B123" s="12">
        <v>2</v>
      </c>
      <c r="C123" s="35" t="s">
        <v>1442</v>
      </c>
      <c r="D123" s="15" t="s">
        <v>731</v>
      </c>
      <c r="E123" s="15" t="s">
        <v>724</v>
      </c>
      <c r="F123" s="13">
        <v>-4.5</v>
      </c>
    </row>
    <row r="124" spans="1:6" ht="15" customHeight="1" x14ac:dyDescent="0.2">
      <c r="A124" s="86" t="s">
        <v>1118</v>
      </c>
      <c r="B124" s="12">
        <v>1</v>
      </c>
      <c r="C124" s="35" t="s">
        <v>1445</v>
      </c>
      <c r="D124" s="15" t="s">
        <v>1446</v>
      </c>
      <c r="E124" s="15" t="s">
        <v>1446</v>
      </c>
      <c r="F124" s="13" t="s">
        <v>0</v>
      </c>
    </row>
    <row r="125" spans="1:6" ht="15" customHeight="1" x14ac:dyDescent="0.2">
      <c r="A125" s="86"/>
      <c r="B125" s="12">
        <v>2</v>
      </c>
      <c r="C125" s="35">
        <v>90</v>
      </c>
      <c r="D125" s="15">
        <v>2800</v>
      </c>
      <c r="E125" s="15">
        <v>2800</v>
      </c>
      <c r="F125" s="13" t="s">
        <v>0</v>
      </c>
    </row>
    <row r="126" spans="1:6" ht="15" customHeight="1" x14ac:dyDescent="0.2">
      <c r="A126" s="86"/>
      <c r="B126" s="12">
        <v>3</v>
      </c>
      <c r="C126" s="35">
        <v>242</v>
      </c>
      <c r="D126" s="15">
        <v>5200</v>
      </c>
      <c r="E126" s="15">
        <v>5200</v>
      </c>
      <c r="F126" s="13" t="s">
        <v>0</v>
      </c>
    </row>
    <row r="127" spans="1:6" ht="15" customHeight="1" x14ac:dyDescent="0.2">
      <c r="A127" s="86"/>
      <c r="B127" s="12">
        <v>5</v>
      </c>
      <c r="C127" s="35">
        <v>170</v>
      </c>
      <c r="D127" s="15" t="s">
        <v>1447</v>
      </c>
      <c r="E127" s="15" t="s">
        <v>1447</v>
      </c>
      <c r="F127" s="13" t="s">
        <v>0</v>
      </c>
    </row>
    <row r="128" spans="1:6" ht="15" customHeight="1" x14ac:dyDescent="0.2">
      <c r="A128" s="86" t="s">
        <v>1120</v>
      </c>
      <c r="B128" s="12">
        <v>1</v>
      </c>
      <c r="C128" s="35">
        <v>112</v>
      </c>
      <c r="D128" s="15">
        <v>1400</v>
      </c>
      <c r="E128" s="15">
        <v>1400</v>
      </c>
      <c r="F128" s="13" t="s">
        <v>0</v>
      </c>
    </row>
    <row r="129" spans="1:6" ht="15" customHeight="1" x14ac:dyDescent="0.2">
      <c r="A129" s="86"/>
      <c r="B129" s="12">
        <v>2</v>
      </c>
      <c r="C129" s="35">
        <v>128</v>
      </c>
      <c r="D129" s="15" t="s">
        <v>1448</v>
      </c>
      <c r="E129" s="15" t="s">
        <v>1448</v>
      </c>
      <c r="F129" s="13" t="s">
        <v>0</v>
      </c>
    </row>
    <row r="130" spans="1:6" ht="15" customHeight="1" x14ac:dyDescent="0.2">
      <c r="A130" s="86" t="s">
        <v>1449</v>
      </c>
      <c r="B130" s="12">
        <v>1</v>
      </c>
      <c r="C130" s="35">
        <v>66</v>
      </c>
      <c r="D130" s="15" t="s">
        <v>654</v>
      </c>
      <c r="E130" s="15">
        <v>1200</v>
      </c>
      <c r="F130" s="13">
        <v>4.3</v>
      </c>
    </row>
    <row r="131" spans="1:6" ht="15" customHeight="1" x14ac:dyDescent="0.2">
      <c r="A131" s="86" t="s">
        <v>842</v>
      </c>
      <c r="B131" s="12">
        <v>1</v>
      </c>
      <c r="C131" s="15">
        <v>111</v>
      </c>
      <c r="D131" s="15">
        <v>1000</v>
      </c>
      <c r="E131" s="15">
        <v>1000</v>
      </c>
      <c r="F131" s="12" t="s">
        <v>0</v>
      </c>
    </row>
    <row r="132" spans="1:6" ht="15" customHeight="1" x14ac:dyDescent="0.2">
      <c r="A132" s="86" t="s">
        <v>336</v>
      </c>
      <c r="B132" s="12">
        <v>1</v>
      </c>
      <c r="C132" s="15">
        <v>111</v>
      </c>
      <c r="D132" s="15">
        <v>1550</v>
      </c>
      <c r="E132" s="15">
        <v>1550</v>
      </c>
      <c r="F132" s="12" t="s">
        <v>0</v>
      </c>
    </row>
    <row r="133" spans="1:6" ht="15" customHeight="1" x14ac:dyDescent="0.2">
      <c r="A133" s="86" t="s">
        <v>454</v>
      </c>
      <c r="B133" s="12">
        <v>1</v>
      </c>
      <c r="C133" s="35">
        <v>119</v>
      </c>
      <c r="D133" s="15">
        <v>1000</v>
      </c>
      <c r="E133" s="15">
        <v>1000</v>
      </c>
      <c r="F133" s="13" t="s">
        <v>0</v>
      </c>
    </row>
    <row r="134" spans="1:6" ht="15" customHeight="1" x14ac:dyDescent="0.2">
      <c r="A134" s="86" t="s">
        <v>1450</v>
      </c>
      <c r="B134" s="12">
        <v>1</v>
      </c>
      <c r="C134" s="16">
        <v>111</v>
      </c>
      <c r="D134" s="15">
        <v>1300</v>
      </c>
      <c r="E134" s="15">
        <v>1300</v>
      </c>
      <c r="F134" s="31" t="s">
        <v>0</v>
      </c>
    </row>
    <row r="135" spans="1:6" ht="15" customHeight="1" x14ac:dyDescent="0.2">
      <c r="A135" s="86" t="s">
        <v>1451</v>
      </c>
      <c r="B135" s="12">
        <v>2</v>
      </c>
      <c r="C135" s="12">
        <v>102</v>
      </c>
      <c r="D135" s="15">
        <v>1100</v>
      </c>
      <c r="E135" s="15">
        <v>1100</v>
      </c>
      <c r="F135" s="12" t="s">
        <v>0</v>
      </c>
    </row>
    <row r="136" spans="1:6" ht="15" customHeight="1" x14ac:dyDescent="0.2">
      <c r="A136" s="86" t="s">
        <v>571</v>
      </c>
      <c r="B136" s="12">
        <v>1</v>
      </c>
      <c r="C136" s="16">
        <v>111</v>
      </c>
      <c r="D136" s="15" t="s">
        <v>895</v>
      </c>
      <c r="E136" s="15" t="s">
        <v>895</v>
      </c>
      <c r="F136" s="13" t="s">
        <v>0</v>
      </c>
    </row>
    <row r="137" spans="1:6" ht="15" customHeight="1" x14ac:dyDescent="0.2">
      <c r="A137" s="86" t="s">
        <v>1129</v>
      </c>
      <c r="B137" s="12">
        <v>1</v>
      </c>
      <c r="C137" s="16" t="s">
        <v>1452</v>
      </c>
      <c r="D137" s="15">
        <v>3500</v>
      </c>
      <c r="E137" s="15">
        <v>3500</v>
      </c>
      <c r="F137" s="13" t="s">
        <v>0</v>
      </c>
    </row>
    <row r="138" spans="1:6" ht="15" customHeight="1" x14ac:dyDescent="0.2">
      <c r="A138" s="86"/>
      <c r="B138" s="12">
        <v>2</v>
      </c>
      <c r="C138" s="16" t="s">
        <v>1453</v>
      </c>
      <c r="D138" s="15" t="s">
        <v>1436</v>
      </c>
      <c r="E138" s="15" t="s">
        <v>1436</v>
      </c>
      <c r="F138" s="13" t="s">
        <v>0</v>
      </c>
    </row>
    <row r="139" spans="1:6" ht="15" customHeight="1" x14ac:dyDescent="0.2">
      <c r="A139" s="86"/>
      <c r="B139" s="12">
        <v>3</v>
      </c>
      <c r="C139" s="16" t="s">
        <v>1454</v>
      </c>
      <c r="D139" s="15" t="s">
        <v>1455</v>
      </c>
      <c r="E139" s="15" t="s">
        <v>1455</v>
      </c>
      <c r="F139" s="13" t="s">
        <v>0</v>
      </c>
    </row>
    <row r="140" spans="1:6" ht="15" customHeight="1" x14ac:dyDescent="0.2">
      <c r="A140" s="86"/>
      <c r="B140" s="12">
        <v>4</v>
      </c>
      <c r="C140" s="16">
        <v>124</v>
      </c>
      <c r="D140" s="15">
        <v>1900</v>
      </c>
      <c r="E140" s="15">
        <v>1900</v>
      </c>
      <c r="F140" s="13" t="s">
        <v>0</v>
      </c>
    </row>
    <row r="141" spans="1:6" ht="15" customHeight="1" x14ac:dyDescent="0.2">
      <c r="A141" s="86"/>
      <c r="B141" s="12">
        <v>5</v>
      </c>
      <c r="C141" s="16" t="s">
        <v>1456</v>
      </c>
      <c r="D141" s="15">
        <v>3000</v>
      </c>
      <c r="E141" s="15">
        <v>3000</v>
      </c>
      <c r="F141" s="13" t="s">
        <v>0</v>
      </c>
    </row>
    <row r="142" spans="1:6" ht="15" customHeight="1" x14ac:dyDescent="0.2">
      <c r="A142" s="86" t="s">
        <v>1457</v>
      </c>
      <c r="B142" s="12">
        <v>1</v>
      </c>
      <c r="C142" s="15">
        <v>102</v>
      </c>
      <c r="D142" s="15">
        <v>3750</v>
      </c>
      <c r="E142" s="15">
        <v>3750</v>
      </c>
      <c r="F142" s="12" t="s">
        <v>0</v>
      </c>
    </row>
    <row r="143" spans="1:6" ht="15" customHeight="1" x14ac:dyDescent="0.2">
      <c r="A143" s="86" t="s">
        <v>1134</v>
      </c>
      <c r="B143" s="12">
        <v>1</v>
      </c>
      <c r="C143" s="12">
        <v>119</v>
      </c>
      <c r="D143" s="15" t="s">
        <v>1458</v>
      </c>
      <c r="E143" s="15">
        <v>950</v>
      </c>
      <c r="F143" s="29">
        <v>-2.6</v>
      </c>
    </row>
    <row r="144" spans="1:6" ht="15" customHeight="1" x14ac:dyDescent="0.2">
      <c r="A144" s="86"/>
      <c r="B144" s="12"/>
      <c r="C144" s="12">
        <v>158</v>
      </c>
      <c r="D144" s="15">
        <v>1600</v>
      </c>
      <c r="E144" s="15">
        <v>1600</v>
      </c>
      <c r="F144" s="15" t="s">
        <v>0</v>
      </c>
    </row>
    <row r="145" spans="1:6" ht="15" customHeight="1" x14ac:dyDescent="0.2">
      <c r="A145" s="86"/>
      <c r="B145" s="12"/>
      <c r="C145" s="12" t="s">
        <v>1459</v>
      </c>
      <c r="D145" s="15" t="s">
        <v>1044</v>
      </c>
      <c r="E145" s="15" t="s">
        <v>1044</v>
      </c>
      <c r="F145" s="15" t="s">
        <v>0</v>
      </c>
    </row>
    <row r="146" spans="1:6" ht="15" customHeight="1" x14ac:dyDescent="0.2">
      <c r="A146" s="86"/>
      <c r="B146" s="12">
        <v>2</v>
      </c>
      <c r="C146" s="12" t="s">
        <v>1460</v>
      </c>
      <c r="D146" s="15" t="s">
        <v>885</v>
      </c>
      <c r="E146" s="15" t="s">
        <v>885</v>
      </c>
      <c r="F146" s="29" t="s">
        <v>0</v>
      </c>
    </row>
    <row r="147" spans="1:6" ht="15" customHeight="1" x14ac:dyDescent="0.2">
      <c r="A147" s="86"/>
      <c r="B147" s="12"/>
      <c r="C147" s="15">
        <v>243</v>
      </c>
      <c r="D147" s="15" t="s">
        <v>740</v>
      </c>
      <c r="E147" s="15" t="s">
        <v>740</v>
      </c>
      <c r="F147" s="12" t="s">
        <v>0</v>
      </c>
    </row>
    <row r="148" spans="1:6" ht="15" customHeight="1" x14ac:dyDescent="0.2">
      <c r="A148" s="17"/>
      <c r="B148" s="12"/>
      <c r="C148" s="15"/>
      <c r="D148" s="15"/>
      <c r="E148" s="15"/>
      <c r="F148" s="12"/>
    </row>
    <row r="149" spans="1:6" ht="15" customHeight="1" x14ac:dyDescent="0.2">
      <c r="A149" s="8" t="s">
        <v>71</v>
      </c>
      <c r="D149" s="71"/>
      <c r="E149" s="71"/>
    </row>
    <row r="150" spans="1:6" ht="15" customHeight="1" x14ac:dyDescent="0.2">
      <c r="A150" s="86" t="s">
        <v>1137</v>
      </c>
      <c r="B150" s="12">
        <v>1</v>
      </c>
      <c r="C150" s="35">
        <v>112</v>
      </c>
      <c r="D150" s="15">
        <v>1500</v>
      </c>
      <c r="E150" s="15">
        <v>1500</v>
      </c>
      <c r="F150" s="13" t="s">
        <v>0</v>
      </c>
    </row>
    <row r="151" spans="1:6" ht="15" customHeight="1" x14ac:dyDescent="0.2">
      <c r="A151" s="86" t="s">
        <v>1461</v>
      </c>
      <c r="B151" s="12">
        <v>1</v>
      </c>
      <c r="C151" s="35">
        <v>116</v>
      </c>
      <c r="D151" s="15">
        <v>1000</v>
      </c>
      <c r="E151" s="15">
        <v>1000</v>
      </c>
      <c r="F151" s="13" t="s">
        <v>0</v>
      </c>
    </row>
    <row r="152" spans="1:6" ht="15" customHeight="1" x14ac:dyDescent="0.2">
      <c r="A152" s="86" t="s">
        <v>1462</v>
      </c>
      <c r="B152" s="12">
        <v>1</v>
      </c>
      <c r="C152" s="35">
        <v>100</v>
      </c>
      <c r="D152" s="15">
        <v>1200</v>
      </c>
      <c r="E152" s="15">
        <v>1200</v>
      </c>
      <c r="F152" s="13" t="s">
        <v>0</v>
      </c>
    </row>
    <row r="153" spans="1:6" ht="15" customHeight="1" x14ac:dyDescent="0.2">
      <c r="B153" s="12"/>
      <c r="C153" s="16"/>
      <c r="D153" s="15"/>
      <c r="E153" s="15"/>
      <c r="F153" s="12"/>
    </row>
    <row r="154" spans="1:6" ht="15" customHeight="1" x14ac:dyDescent="0.2">
      <c r="A154" s="8" t="s">
        <v>73</v>
      </c>
      <c r="B154" s="12"/>
      <c r="C154" s="16"/>
      <c r="D154" s="15"/>
      <c r="E154" s="15"/>
      <c r="F154" s="12"/>
    </row>
    <row r="155" spans="1:6" ht="15" customHeight="1" x14ac:dyDescent="0.2">
      <c r="A155" s="86" t="s">
        <v>1143</v>
      </c>
      <c r="B155" s="12">
        <v>1</v>
      </c>
      <c r="C155" s="16">
        <v>95</v>
      </c>
      <c r="D155" s="15">
        <v>1000</v>
      </c>
      <c r="E155" s="15">
        <v>1000</v>
      </c>
      <c r="F155" s="12" t="s">
        <v>0</v>
      </c>
    </row>
    <row r="156" spans="1:6" ht="15" customHeight="1" x14ac:dyDescent="0.2">
      <c r="A156" s="86" t="s">
        <v>1463</v>
      </c>
      <c r="B156" s="12">
        <v>1</v>
      </c>
      <c r="C156" s="16">
        <v>111</v>
      </c>
      <c r="D156" s="15" t="s">
        <v>931</v>
      </c>
      <c r="E156" s="15" t="s">
        <v>931</v>
      </c>
      <c r="F156" s="13" t="s">
        <v>0</v>
      </c>
    </row>
    <row r="157" spans="1:6" ht="15" customHeight="1" x14ac:dyDescent="0.2">
      <c r="B157" s="12"/>
      <c r="C157" s="16"/>
      <c r="D157" s="15"/>
      <c r="E157" s="15"/>
      <c r="F157" s="12"/>
    </row>
    <row r="158" spans="1:6" ht="15" customHeight="1" x14ac:dyDescent="0.2">
      <c r="A158" s="8" t="s">
        <v>1695</v>
      </c>
    </row>
    <row r="159" spans="1:6" ht="15" customHeight="1" x14ac:dyDescent="0.2">
      <c r="A159" s="86" t="s">
        <v>1922</v>
      </c>
      <c r="B159" s="12">
        <v>1</v>
      </c>
      <c r="C159" s="12">
        <v>105</v>
      </c>
      <c r="D159" s="12" t="s">
        <v>39</v>
      </c>
      <c r="E159" s="15">
        <v>1300</v>
      </c>
      <c r="F159" s="12" t="s">
        <v>40</v>
      </c>
    </row>
    <row r="160" spans="1:6" ht="15" customHeight="1" x14ac:dyDescent="0.2">
      <c r="A160" s="86" t="s">
        <v>1925</v>
      </c>
      <c r="B160" s="12">
        <v>1</v>
      </c>
      <c r="C160" s="12">
        <v>105</v>
      </c>
      <c r="D160" s="12" t="s">
        <v>760</v>
      </c>
      <c r="E160" s="12" t="s">
        <v>760</v>
      </c>
      <c r="F160" s="12" t="s">
        <v>0</v>
      </c>
    </row>
    <row r="161" spans="1:6" ht="15" customHeight="1" x14ac:dyDescent="0.2">
      <c r="A161" s="86" t="s">
        <v>2020</v>
      </c>
      <c r="B161" s="12">
        <v>1</v>
      </c>
      <c r="C161" s="12">
        <v>93</v>
      </c>
      <c r="D161" s="12" t="s">
        <v>39</v>
      </c>
      <c r="E161" s="15">
        <v>1500</v>
      </c>
      <c r="F161" s="12" t="s">
        <v>40</v>
      </c>
    </row>
    <row r="162" spans="1:6" ht="15" customHeight="1" x14ac:dyDescent="0.2">
      <c r="E162" s="12"/>
    </row>
    <row r="163" spans="1:6" ht="15" customHeight="1" x14ac:dyDescent="0.2">
      <c r="A163" s="8" t="s">
        <v>1698</v>
      </c>
      <c r="D163" s="12"/>
      <c r="E163" s="12"/>
      <c r="F163" s="13"/>
    </row>
    <row r="164" spans="1:6" ht="15" customHeight="1" x14ac:dyDescent="0.2">
      <c r="A164" s="86" t="s">
        <v>1927</v>
      </c>
      <c r="B164" s="12">
        <v>1</v>
      </c>
      <c r="C164" s="12">
        <v>105</v>
      </c>
      <c r="D164" s="15">
        <v>1300</v>
      </c>
      <c r="E164" s="15">
        <v>1200</v>
      </c>
      <c r="F164" s="13">
        <v>-7.7</v>
      </c>
    </row>
    <row r="165" spans="1:6" ht="15" customHeight="1" x14ac:dyDescent="0.2">
      <c r="A165" s="86" t="s">
        <v>1929</v>
      </c>
      <c r="B165" s="12">
        <v>1</v>
      </c>
      <c r="C165" s="12">
        <v>131</v>
      </c>
      <c r="D165" s="15">
        <v>800</v>
      </c>
      <c r="E165" s="12" t="s">
        <v>885</v>
      </c>
      <c r="F165" s="13">
        <v>12.5</v>
      </c>
    </row>
    <row r="166" spans="1:6" ht="15" customHeight="1" x14ac:dyDescent="0.2">
      <c r="A166" s="86"/>
      <c r="B166" s="12">
        <v>2</v>
      </c>
      <c r="C166" s="12">
        <v>93</v>
      </c>
      <c r="D166" s="15" t="s">
        <v>39</v>
      </c>
      <c r="E166" s="12">
        <v>800</v>
      </c>
      <c r="F166" s="13" t="s">
        <v>40</v>
      </c>
    </row>
    <row r="167" spans="1:6" ht="15" customHeight="1" x14ac:dyDescent="0.2">
      <c r="A167" s="86" t="s">
        <v>1902</v>
      </c>
      <c r="B167" s="12">
        <v>1</v>
      </c>
      <c r="C167" s="12">
        <v>149</v>
      </c>
      <c r="D167" s="12" t="s">
        <v>1831</v>
      </c>
      <c r="E167" s="12" t="s">
        <v>2021</v>
      </c>
      <c r="F167" s="13" t="s">
        <v>40</v>
      </c>
    </row>
    <row r="168" spans="1:6" ht="15" customHeight="1" x14ac:dyDescent="0.2">
      <c r="A168" s="86"/>
      <c r="B168" s="12">
        <v>2</v>
      </c>
      <c r="C168" s="12">
        <v>149</v>
      </c>
      <c r="D168" s="12" t="s">
        <v>39</v>
      </c>
      <c r="E168" s="15">
        <v>1200</v>
      </c>
      <c r="F168" s="13" t="s">
        <v>40</v>
      </c>
    </row>
    <row r="169" spans="1:6" ht="15" customHeight="1" x14ac:dyDescent="0.2">
      <c r="A169" s="86" t="s">
        <v>1936</v>
      </c>
      <c r="B169" s="12">
        <v>1</v>
      </c>
      <c r="C169" s="12">
        <v>101</v>
      </c>
      <c r="D169" s="12">
        <v>750</v>
      </c>
      <c r="E169" s="12" t="s">
        <v>818</v>
      </c>
      <c r="F169" s="13">
        <v>4.4000000000000004</v>
      </c>
    </row>
    <row r="170" spans="1:6" ht="15" customHeight="1" x14ac:dyDescent="0.2">
      <c r="A170" s="86"/>
      <c r="B170" s="12">
        <v>2</v>
      </c>
      <c r="C170" s="12">
        <v>101</v>
      </c>
      <c r="D170" s="12">
        <v>700</v>
      </c>
      <c r="E170" s="12" t="s">
        <v>818</v>
      </c>
      <c r="F170" s="13">
        <v>11.9</v>
      </c>
    </row>
    <row r="171" spans="1:6" ht="15" customHeight="1" x14ac:dyDescent="0.2">
      <c r="A171" s="86" t="s">
        <v>1937</v>
      </c>
      <c r="B171" s="12">
        <v>1</v>
      </c>
      <c r="C171" s="12">
        <v>112</v>
      </c>
      <c r="D171" s="12" t="s">
        <v>657</v>
      </c>
      <c r="E171" s="12" t="s">
        <v>657</v>
      </c>
      <c r="F171" s="13" t="s">
        <v>0</v>
      </c>
    </row>
    <row r="172" spans="1:6" ht="15" customHeight="1" x14ac:dyDescent="0.2">
      <c r="A172" s="86" t="s">
        <v>1938</v>
      </c>
      <c r="B172" s="12">
        <v>1</v>
      </c>
      <c r="C172" s="12">
        <v>150</v>
      </c>
      <c r="D172" s="12" t="s">
        <v>700</v>
      </c>
      <c r="E172" s="12" t="s">
        <v>2022</v>
      </c>
      <c r="F172" s="13">
        <v>17.5</v>
      </c>
    </row>
    <row r="173" spans="1:6" ht="15" customHeight="1" x14ac:dyDescent="0.2">
      <c r="A173" s="86" t="s">
        <v>1939</v>
      </c>
      <c r="B173" s="12">
        <v>1</v>
      </c>
      <c r="C173" s="12">
        <v>131</v>
      </c>
      <c r="D173" s="12" t="s">
        <v>39</v>
      </c>
      <c r="E173" s="12" t="s">
        <v>696</v>
      </c>
      <c r="F173" s="13" t="s">
        <v>40</v>
      </c>
    </row>
    <row r="174" spans="1:6" ht="15" customHeight="1" x14ac:dyDescent="0.2">
      <c r="A174" s="86" t="s">
        <v>1942</v>
      </c>
      <c r="B174" s="12">
        <v>1</v>
      </c>
      <c r="C174" s="12">
        <v>122</v>
      </c>
      <c r="D174" s="12" t="s">
        <v>39</v>
      </c>
      <c r="E174" s="15">
        <v>1600</v>
      </c>
      <c r="F174" s="13" t="s">
        <v>40</v>
      </c>
    </row>
    <row r="175" spans="1:6" ht="15" customHeight="1" x14ac:dyDescent="0.2">
      <c r="A175" s="86" t="s">
        <v>1742</v>
      </c>
      <c r="B175" s="12">
        <v>1</v>
      </c>
      <c r="C175" s="12">
        <v>103</v>
      </c>
      <c r="D175" s="12" t="s">
        <v>931</v>
      </c>
      <c r="E175" s="12" t="s">
        <v>931</v>
      </c>
      <c r="F175" s="13" t="s">
        <v>0</v>
      </c>
    </row>
    <row r="176" spans="1:6" ht="15" customHeight="1" x14ac:dyDescent="0.2">
      <c r="A176" s="86"/>
      <c r="B176" s="12">
        <v>2</v>
      </c>
      <c r="C176" s="12">
        <v>93</v>
      </c>
      <c r="D176" s="12" t="s">
        <v>39</v>
      </c>
      <c r="E176" s="12">
        <v>800</v>
      </c>
      <c r="F176" s="13" t="s">
        <v>40</v>
      </c>
    </row>
    <row r="177" spans="1:6" ht="15" customHeight="1" x14ac:dyDescent="0.2">
      <c r="A177" s="86" t="s">
        <v>2023</v>
      </c>
      <c r="B177" s="12">
        <v>1</v>
      </c>
      <c r="C177" s="12">
        <v>103</v>
      </c>
      <c r="D177" s="12" t="s">
        <v>885</v>
      </c>
      <c r="E177" s="12" t="s">
        <v>885</v>
      </c>
      <c r="F177" s="13" t="s">
        <v>0</v>
      </c>
    </row>
    <row r="178" spans="1:6" ht="15" customHeight="1" x14ac:dyDescent="0.2">
      <c r="A178" s="86" t="s">
        <v>1910</v>
      </c>
      <c r="B178" s="12">
        <v>1</v>
      </c>
      <c r="C178" s="12">
        <v>116</v>
      </c>
      <c r="D178" s="12" t="s">
        <v>39</v>
      </c>
      <c r="E178" s="12" t="s">
        <v>695</v>
      </c>
      <c r="F178" s="13" t="s">
        <v>40</v>
      </c>
    </row>
    <row r="179" spans="1:6" ht="15" customHeight="1" x14ac:dyDescent="0.2">
      <c r="E179" s="12"/>
    </row>
    <row r="180" spans="1:6" ht="15" customHeight="1" x14ac:dyDescent="0.2">
      <c r="A180" s="8" t="s">
        <v>76</v>
      </c>
      <c r="D180" s="71"/>
      <c r="E180" s="71"/>
    </row>
    <row r="181" spans="1:6" ht="15" customHeight="1" x14ac:dyDescent="0.2">
      <c r="A181" s="86" t="s">
        <v>1464</v>
      </c>
      <c r="B181" s="12">
        <v>1</v>
      </c>
      <c r="C181" s="12">
        <v>121</v>
      </c>
      <c r="D181" s="15" t="s">
        <v>724</v>
      </c>
      <c r="E181" s="15" t="s">
        <v>724</v>
      </c>
      <c r="F181" s="13" t="s">
        <v>0</v>
      </c>
    </row>
    <row r="182" spans="1:6" ht="15" customHeight="1" x14ac:dyDescent="0.2">
      <c r="A182" s="86"/>
      <c r="B182" s="12">
        <v>1</v>
      </c>
      <c r="C182" s="12">
        <v>150</v>
      </c>
      <c r="D182" s="15">
        <v>1300</v>
      </c>
      <c r="E182" s="15">
        <v>1300</v>
      </c>
      <c r="F182" s="12" t="s">
        <v>0</v>
      </c>
    </row>
    <row r="183" spans="1:6" ht="15" customHeight="1" x14ac:dyDescent="0.2">
      <c r="A183" s="86" t="s">
        <v>1149</v>
      </c>
      <c r="B183" s="12">
        <v>1</v>
      </c>
      <c r="C183" s="12">
        <v>130</v>
      </c>
      <c r="D183" s="15">
        <v>1500</v>
      </c>
      <c r="E183" s="15">
        <v>1500</v>
      </c>
      <c r="F183" s="12" t="s">
        <v>0</v>
      </c>
    </row>
    <row r="184" spans="1:6" ht="15" customHeight="1" x14ac:dyDescent="0.2">
      <c r="A184" s="86" t="s">
        <v>1152</v>
      </c>
      <c r="B184" s="12">
        <v>1</v>
      </c>
      <c r="C184" s="12">
        <v>111</v>
      </c>
      <c r="D184" s="15">
        <v>600</v>
      </c>
      <c r="E184" s="15">
        <v>600</v>
      </c>
      <c r="F184" s="12" t="s">
        <v>0</v>
      </c>
    </row>
    <row r="185" spans="1:6" ht="15" customHeight="1" x14ac:dyDescent="0.2">
      <c r="A185" s="86" t="s">
        <v>1153</v>
      </c>
      <c r="B185" s="12">
        <v>1</v>
      </c>
      <c r="C185" s="35" t="s">
        <v>1465</v>
      </c>
      <c r="D185" s="15" t="s">
        <v>769</v>
      </c>
      <c r="E185" s="15" t="s">
        <v>769</v>
      </c>
      <c r="F185" s="13" t="s">
        <v>0</v>
      </c>
    </row>
    <row r="186" spans="1:6" ht="15" customHeight="1" x14ac:dyDescent="0.2">
      <c r="A186" s="86" t="s">
        <v>1466</v>
      </c>
      <c r="B186" s="12">
        <v>1</v>
      </c>
      <c r="C186" s="12">
        <v>93</v>
      </c>
      <c r="D186" s="15">
        <v>700</v>
      </c>
      <c r="E186" s="15">
        <v>700</v>
      </c>
      <c r="F186" s="12" t="s">
        <v>0</v>
      </c>
    </row>
    <row r="187" spans="1:6" ht="15" customHeight="1" x14ac:dyDescent="0.2">
      <c r="A187" s="86" t="s">
        <v>1467</v>
      </c>
      <c r="B187" s="12">
        <v>1</v>
      </c>
      <c r="C187" s="12">
        <v>105</v>
      </c>
      <c r="D187" s="15">
        <v>850</v>
      </c>
      <c r="E187" s="15">
        <v>850</v>
      </c>
      <c r="F187" s="12" t="s">
        <v>0</v>
      </c>
    </row>
    <row r="188" spans="1:6" ht="15" customHeight="1" x14ac:dyDescent="0.2">
      <c r="A188" s="86" t="s">
        <v>1156</v>
      </c>
      <c r="B188" s="12">
        <v>1</v>
      </c>
      <c r="C188" s="16">
        <v>111</v>
      </c>
      <c r="D188" s="15">
        <v>1200</v>
      </c>
      <c r="E188" s="15">
        <v>1200</v>
      </c>
      <c r="F188" s="31" t="s">
        <v>0</v>
      </c>
    </row>
    <row r="189" spans="1:6" ht="15" customHeight="1" x14ac:dyDescent="0.2">
      <c r="A189" s="86" t="s">
        <v>1468</v>
      </c>
      <c r="B189" s="12">
        <v>1</v>
      </c>
      <c r="C189" s="16">
        <v>100</v>
      </c>
      <c r="D189" s="15">
        <v>700</v>
      </c>
      <c r="E189" s="15">
        <v>700</v>
      </c>
      <c r="F189" s="31" t="s">
        <v>0</v>
      </c>
    </row>
    <row r="190" spans="1:6" ht="15" customHeight="1" x14ac:dyDescent="0.2">
      <c r="A190" s="86" t="s">
        <v>374</v>
      </c>
      <c r="B190" s="12">
        <v>2</v>
      </c>
      <c r="C190" s="16">
        <v>111</v>
      </c>
      <c r="D190" s="15">
        <v>900</v>
      </c>
      <c r="E190" s="15">
        <v>900</v>
      </c>
      <c r="F190" s="31" t="s">
        <v>0</v>
      </c>
    </row>
    <row r="191" spans="1:6" ht="15" customHeight="1" x14ac:dyDescent="0.2">
      <c r="A191" s="86" t="s">
        <v>1160</v>
      </c>
      <c r="B191" s="12">
        <v>1</v>
      </c>
      <c r="C191" s="16" t="s">
        <v>1469</v>
      </c>
      <c r="D191" s="15" t="s">
        <v>662</v>
      </c>
      <c r="E191" s="15">
        <v>1600</v>
      </c>
      <c r="F191" s="13">
        <v>14.3</v>
      </c>
    </row>
    <row r="192" spans="1:6" ht="15" customHeight="1" x14ac:dyDescent="0.2">
      <c r="A192" s="86"/>
      <c r="B192" s="12">
        <v>1</v>
      </c>
      <c r="C192" s="16">
        <v>79</v>
      </c>
      <c r="D192" s="15">
        <v>1000</v>
      </c>
      <c r="E192" s="15">
        <v>1000</v>
      </c>
      <c r="F192" s="13" t="s">
        <v>0</v>
      </c>
    </row>
    <row r="193" spans="1:6" ht="15" customHeight="1" x14ac:dyDescent="0.2">
      <c r="A193" s="86"/>
      <c r="B193" s="12">
        <v>2</v>
      </c>
      <c r="C193" s="16">
        <v>141</v>
      </c>
      <c r="D193" s="15">
        <v>1000</v>
      </c>
      <c r="E193" s="15">
        <v>1000</v>
      </c>
      <c r="F193" s="12" t="s">
        <v>0</v>
      </c>
    </row>
    <row r="194" spans="1:6" ht="15" customHeight="1" x14ac:dyDescent="0.2">
      <c r="A194" s="86"/>
      <c r="B194" s="12">
        <v>2</v>
      </c>
      <c r="C194" s="16">
        <v>121</v>
      </c>
      <c r="D194" s="15">
        <v>800</v>
      </c>
      <c r="E194" s="15">
        <v>800</v>
      </c>
      <c r="F194" s="12" t="s">
        <v>0</v>
      </c>
    </row>
    <row r="195" spans="1:6" ht="15" customHeight="1" x14ac:dyDescent="0.2">
      <c r="B195" s="12"/>
      <c r="C195" s="16"/>
      <c r="D195" s="15"/>
      <c r="E195" s="15"/>
      <c r="F195" s="12"/>
    </row>
    <row r="196" spans="1:6" ht="15" customHeight="1" x14ac:dyDescent="0.2">
      <c r="A196" s="8" t="s">
        <v>78</v>
      </c>
      <c r="B196" s="12"/>
      <c r="C196" s="16"/>
      <c r="D196" s="15"/>
      <c r="E196" s="15"/>
      <c r="F196" s="12"/>
    </row>
    <row r="197" spans="1:6" ht="15" customHeight="1" x14ac:dyDescent="0.2">
      <c r="A197" s="86" t="s">
        <v>249</v>
      </c>
      <c r="B197" s="12">
        <v>1</v>
      </c>
      <c r="C197" s="16">
        <v>111</v>
      </c>
      <c r="D197" s="15" t="s">
        <v>1470</v>
      </c>
      <c r="E197" s="15" t="s">
        <v>803</v>
      </c>
      <c r="F197" s="13">
        <v>11.1</v>
      </c>
    </row>
    <row r="198" spans="1:6" ht="15" customHeight="1" x14ac:dyDescent="0.2">
      <c r="A198" s="86" t="s">
        <v>250</v>
      </c>
      <c r="B198" s="12">
        <v>1</v>
      </c>
      <c r="C198" s="16" t="s">
        <v>1414</v>
      </c>
      <c r="D198" s="15" t="s">
        <v>847</v>
      </c>
      <c r="E198" s="15" t="s">
        <v>847</v>
      </c>
      <c r="F198" s="13" t="s">
        <v>0</v>
      </c>
    </row>
    <row r="199" spans="1:6" ht="15" customHeight="1" x14ac:dyDescent="0.2">
      <c r="A199" s="86" t="s">
        <v>304</v>
      </c>
      <c r="B199" s="12">
        <v>1</v>
      </c>
      <c r="C199" s="16" t="s">
        <v>1471</v>
      </c>
      <c r="D199" s="15" t="s">
        <v>1205</v>
      </c>
      <c r="E199" s="15" t="s">
        <v>1205</v>
      </c>
      <c r="F199" s="31" t="s">
        <v>0</v>
      </c>
    </row>
    <row r="200" spans="1:6" ht="15" customHeight="1" x14ac:dyDescent="0.2">
      <c r="A200" s="86"/>
      <c r="B200" s="12">
        <v>2</v>
      </c>
      <c r="C200" s="16">
        <v>93</v>
      </c>
      <c r="D200" s="15">
        <v>1200</v>
      </c>
      <c r="E200" s="15">
        <v>1200</v>
      </c>
      <c r="F200" s="31" t="s">
        <v>0</v>
      </c>
    </row>
    <row r="201" spans="1:6" ht="15" customHeight="1" x14ac:dyDescent="0.2">
      <c r="A201" s="86"/>
      <c r="B201" s="12">
        <v>3</v>
      </c>
      <c r="C201" s="12" t="s">
        <v>1472</v>
      </c>
      <c r="D201" s="15" t="s">
        <v>773</v>
      </c>
      <c r="E201" s="15" t="s">
        <v>773</v>
      </c>
      <c r="F201" s="31" t="s">
        <v>0</v>
      </c>
    </row>
    <row r="202" spans="1:6" ht="15" customHeight="1" x14ac:dyDescent="0.2">
      <c r="A202" s="86" t="s">
        <v>1473</v>
      </c>
      <c r="B202" s="12">
        <v>1</v>
      </c>
      <c r="C202" s="16" t="s">
        <v>1474</v>
      </c>
      <c r="D202" s="15" t="s">
        <v>1475</v>
      </c>
      <c r="E202" s="15" t="s">
        <v>1475</v>
      </c>
      <c r="F202" s="13" t="s">
        <v>0</v>
      </c>
    </row>
    <row r="203" spans="1:6" ht="15" customHeight="1" x14ac:dyDescent="0.2">
      <c r="A203" s="86"/>
      <c r="B203" s="12">
        <v>2</v>
      </c>
      <c r="C203" s="16">
        <v>130</v>
      </c>
      <c r="D203" s="15">
        <v>920</v>
      </c>
      <c r="E203" s="15">
        <v>920</v>
      </c>
      <c r="F203" s="13" t="s">
        <v>0</v>
      </c>
    </row>
    <row r="204" spans="1:6" ht="15" customHeight="1" x14ac:dyDescent="0.2">
      <c r="A204" s="86" t="s">
        <v>308</v>
      </c>
      <c r="B204" s="12">
        <v>1</v>
      </c>
      <c r="C204" s="16" t="s">
        <v>1476</v>
      </c>
      <c r="D204" s="15" t="s">
        <v>806</v>
      </c>
      <c r="E204" s="15" t="s">
        <v>806</v>
      </c>
      <c r="F204" s="12" t="s">
        <v>0</v>
      </c>
    </row>
    <row r="205" spans="1:6" ht="15" customHeight="1" x14ac:dyDescent="0.2">
      <c r="A205" s="86"/>
      <c r="B205" s="12">
        <v>2</v>
      </c>
      <c r="C205" s="16" t="s">
        <v>1477</v>
      </c>
      <c r="D205" s="15" t="s">
        <v>638</v>
      </c>
      <c r="E205" s="15">
        <v>1000</v>
      </c>
      <c r="F205" s="13">
        <v>5.3</v>
      </c>
    </row>
    <row r="206" spans="1:6" ht="15" customHeight="1" x14ac:dyDescent="0.2">
      <c r="A206" s="86" t="s">
        <v>1170</v>
      </c>
      <c r="B206" s="12">
        <v>1</v>
      </c>
      <c r="C206" s="12" t="s">
        <v>1478</v>
      </c>
      <c r="D206" s="15" t="s">
        <v>769</v>
      </c>
      <c r="E206" s="15" t="s">
        <v>769</v>
      </c>
      <c r="F206" s="13" t="s">
        <v>0</v>
      </c>
    </row>
    <row r="207" spans="1:6" ht="15" customHeight="1" x14ac:dyDescent="0.2">
      <c r="A207" s="86" t="s">
        <v>251</v>
      </c>
      <c r="B207" s="12">
        <v>1</v>
      </c>
      <c r="C207" s="12" t="s">
        <v>1479</v>
      </c>
      <c r="D207" s="15" t="s">
        <v>724</v>
      </c>
      <c r="E207" s="15" t="s">
        <v>724</v>
      </c>
      <c r="F207" s="13" t="s">
        <v>0</v>
      </c>
    </row>
    <row r="208" spans="1:6" ht="15" customHeight="1" x14ac:dyDescent="0.2">
      <c r="A208" s="86" t="s">
        <v>1171</v>
      </c>
      <c r="B208" s="12">
        <v>1</v>
      </c>
      <c r="C208" s="16" t="s">
        <v>1480</v>
      </c>
      <c r="D208" s="15" t="s">
        <v>1415</v>
      </c>
      <c r="E208" s="15" t="s">
        <v>1415</v>
      </c>
      <c r="F208" s="13" t="s">
        <v>0</v>
      </c>
    </row>
    <row r="209" spans="1:6" ht="15" customHeight="1" x14ac:dyDescent="0.2">
      <c r="A209" s="86"/>
      <c r="B209" s="12">
        <v>2</v>
      </c>
      <c r="C209" s="16" t="s">
        <v>1481</v>
      </c>
      <c r="D209" s="15" t="s">
        <v>740</v>
      </c>
      <c r="E209" s="15" t="s">
        <v>769</v>
      </c>
      <c r="F209" s="13" t="s">
        <v>0</v>
      </c>
    </row>
    <row r="210" spans="1:6" ht="15" customHeight="1" x14ac:dyDescent="0.2">
      <c r="A210" s="86" t="s">
        <v>1482</v>
      </c>
      <c r="B210" s="12">
        <v>5</v>
      </c>
      <c r="C210" s="16">
        <v>153</v>
      </c>
      <c r="D210" s="15">
        <v>3500</v>
      </c>
      <c r="E210" s="15">
        <v>3500</v>
      </c>
      <c r="F210" s="13" t="s">
        <v>0</v>
      </c>
    </row>
    <row r="211" spans="1:6" ht="15" customHeight="1" x14ac:dyDescent="0.2">
      <c r="A211" s="86" t="s">
        <v>1174</v>
      </c>
      <c r="B211" s="12">
        <v>1</v>
      </c>
      <c r="C211" s="16">
        <v>111</v>
      </c>
      <c r="D211" s="15" t="s">
        <v>743</v>
      </c>
      <c r="E211" s="15" t="s">
        <v>806</v>
      </c>
      <c r="F211" s="13">
        <v>-8</v>
      </c>
    </row>
    <row r="212" spans="1:6" ht="15" customHeight="1" x14ac:dyDescent="0.2">
      <c r="A212" s="86"/>
      <c r="B212" s="12">
        <v>2</v>
      </c>
      <c r="C212" s="16" t="s">
        <v>1483</v>
      </c>
      <c r="D212" s="15" t="s">
        <v>700</v>
      </c>
      <c r="E212" s="15">
        <v>1000</v>
      </c>
      <c r="F212" s="13">
        <v>8.1</v>
      </c>
    </row>
    <row r="213" spans="1:6" ht="15" customHeight="1" x14ac:dyDescent="0.2">
      <c r="A213" s="86" t="s">
        <v>1085</v>
      </c>
      <c r="B213" s="12">
        <v>1</v>
      </c>
      <c r="C213" s="16">
        <v>104</v>
      </c>
      <c r="D213" s="15">
        <v>1750</v>
      </c>
      <c r="E213" s="15">
        <v>1750</v>
      </c>
      <c r="F213" s="13" t="s">
        <v>0</v>
      </c>
    </row>
    <row r="214" spans="1:6" ht="15" customHeight="1" x14ac:dyDescent="0.2">
      <c r="A214" s="86" t="s">
        <v>309</v>
      </c>
      <c r="B214" s="12">
        <v>1</v>
      </c>
      <c r="C214" s="16">
        <v>102</v>
      </c>
      <c r="D214" s="15">
        <v>1200</v>
      </c>
      <c r="E214" s="15">
        <v>1200</v>
      </c>
      <c r="F214" s="13" t="s">
        <v>0</v>
      </c>
    </row>
    <row r="215" spans="1:6" ht="15" customHeight="1" x14ac:dyDescent="0.2">
      <c r="A215" s="86" t="s">
        <v>1096</v>
      </c>
      <c r="B215" s="12">
        <v>1</v>
      </c>
      <c r="C215" s="16">
        <v>111</v>
      </c>
      <c r="D215" s="15">
        <v>1500</v>
      </c>
      <c r="E215" s="15">
        <v>1500</v>
      </c>
      <c r="F215" s="12" t="s">
        <v>0</v>
      </c>
    </row>
    <row r="216" spans="1:6" ht="15" customHeight="1" x14ac:dyDescent="0.2">
      <c r="A216" s="86" t="s">
        <v>1097</v>
      </c>
      <c r="B216" s="12">
        <v>1</v>
      </c>
      <c r="C216" s="16">
        <v>102</v>
      </c>
      <c r="D216" s="15">
        <v>1800</v>
      </c>
      <c r="E216" s="15">
        <v>1800</v>
      </c>
      <c r="F216" s="12" t="s">
        <v>0</v>
      </c>
    </row>
    <row r="217" spans="1:6" ht="15" customHeight="1" x14ac:dyDescent="0.2">
      <c r="A217" s="86"/>
      <c r="B217" s="12">
        <v>2</v>
      </c>
      <c r="C217" s="16">
        <v>102</v>
      </c>
      <c r="D217" s="15" t="s">
        <v>1484</v>
      </c>
      <c r="E217" s="15" t="s">
        <v>1484</v>
      </c>
      <c r="F217" s="13" t="s">
        <v>0</v>
      </c>
    </row>
    <row r="218" spans="1:6" ht="15" customHeight="1" x14ac:dyDescent="0.2">
      <c r="A218" s="86" t="s">
        <v>1178</v>
      </c>
      <c r="B218" s="12">
        <v>1</v>
      </c>
      <c r="C218" s="16" t="s">
        <v>1485</v>
      </c>
      <c r="D218" s="15" t="s">
        <v>1486</v>
      </c>
      <c r="E218" s="15" t="s">
        <v>1486</v>
      </c>
      <c r="F218" s="13" t="s">
        <v>0</v>
      </c>
    </row>
    <row r="219" spans="1:6" ht="15" customHeight="1" x14ac:dyDescent="0.2">
      <c r="A219" s="86"/>
      <c r="B219" s="12">
        <v>2</v>
      </c>
      <c r="C219" s="16">
        <v>111</v>
      </c>
      <c r="D219" s="15" t="s">
        <v>1487</v>
      </c>
      <c r="E219" s="15" t="s">
        <v>1487</v>
      </c>
      <c r="F219" s="13" t="s">
        <v>0</v>
      </c>
    </row>
    <row r="220" spans="1:6" ht="15" customHeight="1" x14ac:dyDescent="0.2">
      <c r="A220" s="86" t="s">
        <v>1180</v>
      </c>
      <c r="B220" s="12">
        <v>1</v>
      </c>
      <c r="C220" s="16" t="s">
        <v>1488</v>
      </c>
      <c r="D220" s="15" t="s">
        <v>1489</v>
      </c>
      <c r="E220" s="15" t="s">
        <v>1489</v>
      </c>
      <c r="F220" s="13" t="s">
        <v>0</v>
      </c>
    </row>
    <row r="221" spans="1:6" ht="15" customHeight="1" x14ac:dyDescent="0.2">
      <c r="A221" s="86" t="s">
        <v>1181</v>
      </c>
      <c r="B221" s="12">
        <v>1</v>
      </c>
      <c r="C221" s="16" t="s">
        <v>1490</v>
      </c>
      <c r="D221" s="15" t="s">
        <v>1491</v>
      </c>
      <c r="E221" s="15" t="s">
        <v>1491</v>
      </c>
      <c r="F221" s="13" t="s">
        <v>0</v>
      </c>
    </row>
    <row r="222" spans="1:6" ht="15" customHeight="1" x14ac:dyDescent="0.2">
      <c r="A222" s="86"/>
      <c r="B222" s="12">
        <v>1</v>
      </c>
      <c r="C222" s="16">
        <v>139</v>
      </c>
      <c r="D222" s="15">
        <v>2600</v>
      </c>
      <c r="E222" s="15">
        <v>2600</v>
      </c>
      <c r="F222" s="13" t="s">
        <v>0</v>
      </c>
    </row>
    <row r="223" spans="1:6" ht="15" customHeight="1" x14ac:dyDescent="0.2">
      <c r="A223" s="86"/>
      <c r="B223" s="12">
        <v>2</v>
      </c>
      <c r="C223" s="16">
        <v>139</v>
      </c>
      <c r="D223" s="15">
        <v>1500</v>
      </c>
      <c r="E223" s="15">
        <v>1500</v>
      </c>
      <c r="F223" s="13" t="s">
        <v>0</v>
      </c>
    </row>
    <row r="224" spans="1:6" ht="15" customHeight="1" x14ac:dyDescent="0.2">
      <c r="A224" s="86" t="s">
        <v>292</v>
      </c>
      <c r="B224" s="12">
        <v>2</v>
      </c>
      <c r="C224" s="16">
        <v>111</v>
      </c>
      <c r="D224" s="15">
        <v>1000</v>
      </c>
      <c r="E224" s="15">
        <v>1000</v>
      </c>
      <c r="F224" s="13" t="s">
        <v>0</v>
      </c>
    </row>
    <row r="225" spans="1:6" ht="15" customHeight="1" x14ac:dyDescent="0.2">
      <c r="A225" s="86" t="s">
        <v>1492</v>
      </c>
      <c r="B225" s="12">
        <v>1</v>
      </c>
      <c r="C225" s="16">
        <v>111</v>
      </c>
      <c r="D225" s="15">
        <v>1600</v>
      </c>
      <c r="E225" s="15">
        <v>1600</v>
      </c>
      <c r="F225" s="13" t="s">
        <v>0</v>
      </c>
    </row>
    <row r="226" spans="1:6" ht="15" customHeight="1" x14ac:dyDescent="0.2">
      <c r="A226" s="86" t="s">
        <v>264</v>
      </c>
      <c r="B226" s="12">
        <v>1</v>
      </c>
      <c r="C226" s="16">
        <v>74</v>
      </c>
      <c r="D226" s="15" t="s">
        <v>773</v>
      </c>
      <c r="E226" s="15" t="s">
        <v>773</v>
      </c>
      <c r="F226" s="13" t="s">
        <v>0</v>
      </c>
    </row>
    <row r="227" spans="1:6" ht="15" customHeight="1" x14ac:dyDescent="0.2">
      <c r="A227" s="86" t="s">
        <v>1493</v>
      </c>
      <c r="B227" s="12">
        <v>1</v>
      </c>
      <c r="C227" s="16">
        <v>111</v>
      </c>
      <c r="D227" s="15">
        <v>1500</v>
      </c>
      <c r="E227" s="15">
        <v>1500</v>
      </c>
      <c r="F227" s="13" t="s">
        <v>0</v>
      </c>
    </row>
    <row r="228" spans="1:6" ht="15" customHeight="1" x14ac:dyDescent="0.2">
      <c r="A228" s="86"/>
      <c r="B228" s="12">
        <v>2</v>
      </c>
      <c r="C228" s="16">
        <v>111</v>
      </c>
      <c r="D228" s="15">
        <v>1600</v>
      </c>
      <c r="E228" s="15">
        <v>1600</v>
      </c>
      <c r="F228" s="31" t="s">
        <v>0</v>
      </c>
    </row>
    <row r="229" spans="1:6" ht="15" customHeight="1" x14ac:dyDescent="0.2">
      <c r="A229" s="86" t="s">
        <v>1494</v>
      </c>
      <c r="B229" s="12">
        <v>1</v>
      </c>
      <c r="C229" s="16">
        <v>116</v>
      </c>
      <c r="D229" s="15">
        <v>2500</v>
      </c>
      <c r="E229" s="15">
        <v>2500</v>
      </c>
      <c r="F229" s="31" t="s">
        <v>0</v>
      </c>
    </row>
    <row r="230" spans="1:6" ht="15" customHeight="1" x14ac:dyDescent="0.2">
      <c r="A230" s="86" t="s">
        <v>1185</v>
      </c>
      <c r="B230" s="12">
        <v>1</v>
      </c>
      <c r="C230" s="16" t="s">
        <v>1495</v>
      </c>
      <c r="D230" s="15" t="s">
        <v>1409</v>
      </c>
      <c r="E230" s="15" t="s">
        <v>760</v>
      </c>
      <c r="F230" s="13">
        <v>-5.7</v>
      </c>
    </row>
    <row r="231" spans="1:6" ht="15" customHeight="1" x14ac:dyDescent="0.2">
      <c r="A231" s="86"/>
      <c r="B231" s="12">
        <v>2</v>
      </c>
      <c r="C231" s="16" t="s">
        <v>1496</v>
      </c>
      <c r="D231" s="15" t="s">
        <v>958</v>
      </c>
      <c r="E231" s="15" t="s">
        <v>885</v>
      </c>
      <c r="F231" s="13">
        <v>12.5</v>
      </c>
    </row>
    <row r="232" spans="1:6" ht="15" customHeight="1" x14ac:dyDescent="0.2">
      <c r="A232" s="86" t="s">
        <v>1186</v>
      </c>
      <c r="B232" s="12">
        <v>1</v>
      </c>
      <c r="C232" s="16" t="s">
        <v>1497</v>
      </c>
      <c r="D232" s="15" t="s">
        <v>1409</v>
      </c>
      <c r="E232" s="15" t="s">
        <v>1409</v>
      </c>
      <c r="F232" s="13" t="s">
        <v>0</v>
      </c>
    </row>
    <row r="233" spans="1:6" ht="15" customHeight="1" x14ac:dyDescent="0.2">
      <c r="A233" s="86"/>
      <c r="B233" s="12">
        <v>2</v>
      </c>
      <c r="C233" s="16" t="s">
        <v>1498</v>
      </c>
      <c r="D233" s="15" t="s">
        <v>1381</v>
      </c>
      <c r="E233" s="15" t="s">
        <v>662</v>
      </c>
      <c r="F233" s="13">
        <v>-12.5</v>
      </c>
    </row>
    <row r="234" spans="1:6" ht="15" customHeight="1" x14ac:dyDescent="0.2">
      <c r="A234" s="86" t="s">
        <v>1187</v>
      </c>
      <c r="B234" s="12">
        <v>2</v>
      </c>
      <c r="C234" s="16">
        <v>111</v>
      </c>
      <c r="D234" s="15" t="s">
        <v>740</v>
      </c>
      <c r="E234" s="15" t="s">
        <v>740</v>
      </c>
      <c r="F234" s="13" t="s">
        <v>0</v>
      </c>
    </row>
    <row r="235" spans="1:6" ht="15" customHeight="1" x14ac:dyDescent="0.2">
      <c r="A235" s="86" t="s">
        <v>1499</v>
      </c>
      <c r="B235" s="12">
        <v>1</v>
      </c>
      <c r="C235" s="16">
        <v>111</v>
      </c>
      <c r="D235" s="15" t="s">
        <v>1500</v>
      </c>
      <c r="E235" s="15" t="s">
        <v>1500</v>
      </c>
      <c r="F235" s="13" t="s">
        <v>0</v>
      </c>
    </row>
    <row r="236" spans="1:6" ht="15" customHeight="1" x14ac:dyDescent="0.2">
      <c r="A236" s="86"/>
      <c r="B236" s="12">
        <v>2</v>
      </c>
      <c r="C236" s="16">
        <v>105</v>
      </c>
      <c r="D236" s="15">
        <v>1050</v>
      </c>
      <c r="E236" s="15">
        <v>1050</v>
      </c>
      <c r="F236" s="13" t="s">
        <v>0</v>
      </c>
    </row>
    <row r="237" spans="1:6" ht="15" customHeight="1" x14ac:dyDescent="0.2">
      <c r="A237" s="86" t="s">
        <v>1190</v>
      </c>
      <c r="B237" s="12">
        <v>1</v>
      </c>
      <c r="C237" s="16">
        <v>56</v>
      </c>
      <c r="D237" s="15">
        <v>650</v>
      </c>
      <c r="E237" s="15">
        <v>650</v>
      </c>
      <c r="F237" s="13" t="s">
        <v>0</v>
      </c>
    </row>
    <row r="238" spans="1:6" ht="15" customHeight="1" x14ac:dyDescent="0.2">
      <c r="A238" s="86" t="s">
        <v>1192</v>
      </c>
      <c r="B238" s="12">
        <v>1</v>
      </c>
      <c r="C238" s="16">
        <v>111</v>
      </c>
      <c r="D238" s="15" t="s">
        <v>654</v>
      </c>
      <c r="E238" s="15">
        <v>1200</v>
      </c>
      <c r="F238" s="13">
        <v>4.3</v>
      </c>
    </row>
    <row r="239" spans="1:6" ht="15" customHeight="1" x14ac:dyDescent="0.2">
      <c r="A239" s="86"/>
      <c r="B239" s="12">
        <v>2</v>
      </c>
      <c r="C239" s="16" t="s">
        <v>1395</v>
      </c>
      <c r="D239" s="15" t="s">
        <v>896</v>
      </c>
      <c r="E239" s="15" t="s">
        <v>896</v>
      </c>
      <c r="F239" s="13" t="s">
        <v>0</v>
      </c>
    </row>
    <row r="240" spans="1:6" ht="15" customHeight="1" x14ac:dyDescent="0.2">
      <c r="A240" s="86" t="s">
        <v>1501</v>
      </c>
      <c r="B240" s="12">
        <v>1</v>
      </c>
      <c r="C240" s="16" t="s">
        <v>1502</v>
      </c>
      <c r="D240" s="15" t="s">
        <v>1503</v>
      </c>
      <c r="E240" s="15" t="s">
        <v>1503</v>
      </c>
      <c r="F240" s="12" t="s">
        <v>0</v>
      </c>
    </row>
    <row r="241" spans="1:6" ht="15" customHeight="1" x14ac:dyDescent="0.2">
      <c r="A241" s="86"/>
      <c r="B241" s="12">
        <v>3</v>
      </c>
      <c r="C241" s="16">
        <v>98</v>
      </c>
      <c r="D241" s="15">
        <v>2350</v>
      </c>
      <c r="E241" s="15">
        <v>2350</v>
      </c>
      <c r="F241" s="12" t="s">
        <v>0</v>
      </c>
    </row>
    <row r="242" spans="1:6" ht="15" customHeight="1" x14ac:dyDescent="0.2">
      <c r="A242" s="86"/>
      <c r="B242" s="12"/>
      <c r="C242" s="16">
        <v>203</v>
      </c>
      <c r="D242" s="15">
        <v>4500</v>
      </c>
      <c r="E242" s="15">
        <v>4500</v>
      </c>
      <c r="F242" s="12" t="s">
        <v>0</v>
      </c>
    </row>
    <row r="243" spans="1:6" ht="15" customHeight="1" x14ac:dyDescent="0.2">
      <c r="A243" s="86"/>
      <c r="B243" s="12">
        <v>4</v>
      </c>
      <c r="C243" s="16" t="s">
        <v>1504</v>
      </c>
      <c r="D243" s="15" t="s">
        <v>827</v>
      </c>
      <c r="E243" s="15">
        <v>2000</v>
      </c>
      <c r="F243" s="13">
        <v>-11.1</v>
      </c>
    </row>
    <row r="244" spans="1:6" ht="15" customHeight="1" x14ac:dyDescent="0.2">
      <c r="A244" s="86" t="s">
        <v>314</v>
      </c>
      <c r="B244" s="12">
        <v>1</v>
      </c>
      <c r="C244" s="16">
        <v>116</v>
      </c>
      <c r="D244" s="15">
        <v>1500</v>
      </c>
      <c r="E244" s="15">
        <v>1500</v>
      </c>
      <c r="F244" s="13" t="s">
        <v>0</v>
      </c>
    </row>
    <row r="245" spans="1:6" ht="15" customHeight="1" x14ac:dyDescent="0.2">
      <c r="A245" s="86" t="s">
        <v>1198</v>
      </c>
      <c r="B245" s="12">
        <v>1</v>
      </c>
      <c r="C245" s="16">
        <v>180</v>
      </c>
      <c r="D245" s="15">
        <v>1800</v>
      </c>
      <c r="E245" s="15">
        <v>1800</v>
      </c>
      <c r="F245" s="13" t="s">
        <v>0</v>
      </c>
    </row>
    <row r="246" spans="1:6" ht="15" customHeight="1" x14ac:dyDescent="0.2">
      <c r="A246" s="86" t="s">
        <v>1199</v>
      </c>
      <c r="B246" s="12">
        <v>1</v>
      </c>
      <c r="C246" s="16">
        <v>92</v>
      </c>
      <c r="D246" s="15">
        <v>2000</v>
      </c>
      <c r="E246" s="15">
        <v>2000</v>
      </c>
      <c r="F246" s="13" t="s">
        <v>0</v>
      </c>
    </row>
    <row r="247" spans="1:6" ht="15" customHeight="1" x14ac:dyDescent="0.2">
      <c r="A247" s="86"/>
      <c r="B247" s="12">
        <v>2</v>
      </c>
      <c r="C247" s="16" t="s">
        <v>1505</v>
      </c>
      <c r="D247" s="15" t="s">
        <v>1506</v>
      </c>
      <c r="E247" s="15" t="s">
        <v>1506</v>
      </c>
      <c r="F247" s="13" t="s">
        <v>0</v>
      </c>
    </row>
    <row r="248" spans="1:6" ht="15" customHeight="1" x14ac:dyDescent="0.2">
      <c r="A248" s="86"/>
      <c r="B248" s="12">
        <v>3</v>
      </c>
      <c r="C248" s="16">
        <v>111</v>
      </c>
      <c r="D248" s="15">
        <v>1800</v>
      </c>
      <c r="E248" s="15">
        <v>1800</v>
      </c>
      <c r="F248" s="31" t="s">
        <v>0</v>
      </c>
    </row>
    <row r="249" spans="1:6" ht="15" customHeight="1" x14ac:dyDescent="0.2">
      <c r="A249" s="86"/>
      <c r="B249" s="12">
        <v>4</v>
      </c>
      <c r="C249" s="16">
        <v>98</v>
      </c>
      <c r="D249" s="15" t="s">
        <v>786</v>
      </c>
      <c r="E249" s="15" t="s">
        <v>786</v>
      </c>
      <c r="F249" s="31" t="s">
        <v>0</v>
      </c>
    </row>
    <row r="250" spans="1:6" ht="15" customHeight="1" x14ac:dyDescent="0.2">
      <c r="A250" s="86"/>
      <c r="B250" s="12">
        <v>5</v>
      </c>
      <c r="C250" s="16">
        <v>92</v>
      </c>
      <c r="D250" s="15">
        <v>1800</v>
      </c>
      <c r="E250" s="15">
        <v>1800</v>
      </c>
      <c r="F250" s="31" t="s">
        <v>0</v>
      </c>
    </row>
    <row r="251" spans="1:6" ht="15" customHeight="1" x14ac:dyDescent="0.2">
      <c r="A251" s="86"/>
      <c r="B251" s="12"/>
      <c r="C251" s="16"/>
      <c r="D251" s="15"/>
      <c r="E251" s="15"/>
      <c r="F251" s="12"/>
    </row>
    <row r="252" spans="1:6" ht="15" customHeight="1" x14ac:dyDescent="0.2">
      <c r="A252" s="8" t="s">
        <v>105</v>
      </c>
      <c r="D252" s="71"/>
      <c r="E252" s="71"/>
    </row>
    <row r="253" spans="1:6" ht="15" customHeight="1" x14ac:dyDescent="0.2">
      <c r="A253" s="86" t="s">
        <v>1200</v>
      </c>
      <c r="B253" s="12">
        <v>1</v>
      </c>
      <c r="C253" s="12" t="s">
        <v>1403</v>
      </c>
      <c r="D253" s="15" t="s">
        <v>1507</v>
      </c>
      <c r="E253" s="15" t="s">
        <v>1507</v>
      </c>
      <c r="F253" s="13" t="s">
        <v>0</v>
      </c>
    </row>
    <row r="254" spans="1:6" ht="15" customHeight="1" x14ac:dyDescent="0.2">
      <c r="A254" s="86"/>
      <c r="B254" s="12">
        <v>2</v>
      </c>
      <c r="C254" s="12" t="s">
        <v>1508</v>
      </c>
      <c r="D254" s="15" t="s">
        <v>1509</v>
      </c>
      <c r="E254" s="15" t="s">
        <v>1509</v>
      </c>
      <c r="F254" s="13" t="s">
        <v>0</v>
      </c>
    </row>
    <row r="255" spans="1:6" ht="15" customHeight="1" x14ac:dyDescent="0.2">
      <c r="A255" s="86" t="s">
        <v>1510</v>
      </c>
      <c r="B255" s="12">
        <v>1</v>
      </c>
      <c r="C255" s="12" t="s">
        <v>1511</v>
      </c>
      <c r="D255" s="15" t="s">
        <v>1455</v>
      </c>
      <c r="E255" s="15" t="s">
        <v>1455</v>
      </c>
      <c r="F255" s="13" t="s">
        <v>0</v>
      </c>
    </row>
    <row r="256" spans="1:6" ht="15" customHeight="1" x14ac:dyDescent="0.2">
      <c r="A256" s="86" t="s">
        <v>1203</v>
      </c>
      <c r="B256" s="12">
        <v>1</v>
      </c>
      <c r="C256" s="12">
        <v>92</v>
      </c>
      <c r="D256" s="15">
        <v>1300</v>
      </c>
      <c r="E256" s="15">
        <v>1300</v>
      </c>
      <c r="F256" s="13" t="s">
        <v>0</v>
      </c>
    </row>
    <row r="257" spans="1:6" ht="15" customHeight="1" x14ac:dyDescent="0.2">
      <c r="A257" s="86"/>
      <c r="B257" s="12">
        <v>2</v>
      </c>
      <c r="C257" s="12">
        <v>111</v>
      </c>
      <c r="D257" s="15">
        <v>800</v>
      </c>
      <c r="E257" s="15">
        <v>800</v>
      </c>
      <c r="F257" s="13" t="s">
        <v>0</v>
      </c>
    </row>
    <row r="258" spans="1:6" ht="15" customHeight="1" x14ac:dyDescent="0.2">
      <c r="A258" s="86" t="s">
        <v>1204</v>
      </c>
      <c r="B258" s="12">
        <v>1</v>
      </c>
      <c r="C258" s="12" t="s">
        <v>1512</v>
      </c>
      <c r="D258" s="15" t="s">
        <v>1513</v>
      </c>
      <c r="E258" s="15" t="s">
        <v>1513</v>
      </c>
      <c r="F258" s="13" t="s">
        <v>0</v>
      </c>
    </row>
    <row r="259" spans="1:6" ht="15" customHeight="1" x14ac:dyDescent="0.2">
      <c r="A259" s="86" t="s">
        <v>1206</v>
      </c>
      <c r="B259" s="12">
        <v>2</v>
      </c>
      <c r="C259" s="12">
        <v>111</v>
      </c>
      <c r="D259" s="15">
        <v>1200</v>
      </c>
      <c r="E259" s="15">
        <v>1200</v>
      </c>
      <c r="F259" s="12" t="s">
        <v>0</v>
      </c>
    </row>
    <row r="260" spans="1:6" ht="15" customHeight="1" x14ac:dyDescent="0.2">
      <c r="A260" s="86" t="s">
        <v>1207</v>
      </c>
      <c r="B260" s="12">
        <v>1</v>
      </c>
      <c r="C260" s="12">
        <v>159</v>
      </c>
      <c r="D260" s="15">
        <v>1200</v>
      </c>
      <c r="E260" s="15">
        <v>1200</v>
      </c>
      <c r="F260" s="12" t="s">
        <v>0</v>
      </c>
    </row>
    <row r="261" spans="1:6" ht="15" customHeight="1" x14ac:dyDescent="0.2">
      <c r="A261" s="86"/>
      <c r="B261" s="12">
        <v>2</v>
      </c>
      <c r="C261" s="12">
        <v>159</v>
      </c>
      <c r="D261" s="15">
        <v>1000</v>
      </c>
      <c r="E261" s="15">
        <v>1000</v>
      </c>
      <c r="F261" s="12" t="s">
        <v>0</v>
      </c>
    </row>
    <row r="262" spans="1:6" ht="15" customHeight="1" x14ac:dyDescent="0.2">
      <c r="A262" s="86" t="s">
        <v>1210</v>
      </c>
      <c r="B262" s="12">
        <v>1</v>
      </c>
      <c r="C262" s="12">
        <v>158</v>
      </c>
      <c r="D262" s="15">
        <v>1700</v>
      </c>
      <c r="E262" s="15">
        <v>1700</v>
      </c>
      <c r="F262" s="12" t="s">
        <v>0</v>
      </c>
    </row>
    <row r="263" spans="1:6" ht="15" customHeight="1" x14ac:dyDescent="0.2">
      <c r="A263" s="86" t="s">
        <v>1514</v>
      </c>
      <c r="B263" s="12">
        <v>1</v>
      </c>
      <c r="C263" s="12">
        <v>108</v>
      </c>
      <c r="D263" s="15">
        <v>1500</v>
      </c>
      <c r="E263" s="15">
        <v>1500</v>
      </c>
      <c r="F263" s="12" t="s">
        <v>0</v>
      </c>
    </row>
    <row r="264" spans="1:6" ht="15" customHeight="1" x14ac:dyDescent="0.2">
      <c r="A264" s="86"/>
      <c r="B264" s="12">
        <v>2</v>
      </c>
      <c r="C264" s="16">
        <v>108</v>
      </c>
      <c r="D264" s="15" t="s">
        <v>638</v>
      </c>
      <c r="E264" s="15" t="s">
        <v>638</v>
      </c>
      <c r="F264" s="13" t="s">
        <v>0</v>
      </c>
    </row>
    <row r="265" spans="1:6" ht="15" customHeight="1" x14ac:dyDescent="0.2">
      <c r="A265" s="86" t="s">
        <v>1211</v>
      </c>
      <c r="B265" s="12">
        <v>1</v>
      </c>
      <c r="C265" s="16" t="s">
        <v>1515</v>
      </c>
      <c r="D265" s="15" t="s">
        <v>1516</v>
      </c>
      <c r="E265" s="15" t="s">
        <v>1516</v>
      </c>
      <c r="F265" s="31" t="s">
        <v>0</v>
      </c>
    </row>
    <row r="266" spans="1:6" ht="15" customHeight="1" x14ac:dyDescent="0.2">
      <c r="A266" s="86"/>
      <c r="B266" s="12">
        <v>2</v>
      </c>
      <c r="C266" s="16" t="s">
        <v>1517</v>
      </c>
      <c r="D266" s="15" t="s">
        <v>1475</v>
      </c>
      <c r="E266" s="15" t="s">
        <v>1475</v>
      </c>
      <c r="F266" s="31" t="s">
        <v>0</v>
      </c>
    </row>
    <row r="267" spans="1:6" ht="15" customHeight="1" x14ac:dyDescent="0.2">
      <c r="A267" s="86" t="s">
        <v>1518</v>
      </c>
      <c r="B267" s="12">
        <v>2</v>
      </c>
      <c r="C267" s="16">
        <v>111</v>
      </c>
      <c r="D267" s="15">
        <v>1000</v>
      </c>
      <c r="E267" s="15">
        <v>1000</v>
      </c>
      <c r="F267" s="31" t="s">
        <v>0</v>
      </c>
    </row>
    <row r="268" spans="1:6" ht="15" customHeight="1" x14ac:dyDescent="0.2">
      <c r="A268" s="86" t="s">
        <v>501</v>
      </c>
      <c r="B268" s="12">
        <v>1</v>
      </c>
      <c r="C268" s="16">
        <v>74</v>
      </c>
      <c r="D268" s="15">
        <v>2000</v>
      </c>
      <c r="E268" s="15">
        <v>2000</v>
      </c>
      <c r="F268" s="31" t="s">
        <v>0</v>
      </c>
    </row>
    <row r="269" spans="1:6" ht="15" customHeight="1" x14ac:dyDescent="0.2">
      <c r="D269" s="71"/>
      <c r="E269" s="71"/>
    </row>
    <row r="270" spans="1:6" ht="15" customHeight="1" x14ac:dyDescent="0.2">
      <c r="A270" s="8" t="s">
        <v>92</v>
      </c>
      <c r="D270" s="71"/>
      <c r="E270" s="71"/>
    </row>
    <row r="271" spans="1:6" ht="15" customHeight="1" x14ac:dyDescent="0.2">
      <c r="A271" s="86" t="s">
        <v>1215</v>
      </c>
      <c r="B271" s="12">
        <v>1</v>
      </c>
      <c r="C271" s="12">
        <v>93</v>
      </c>
      <c r="D271" s="15" t="s">
        <v>698</v>
      </c>
      <c r="E271" s="15" t="s">
        <v>654</v>
      </c>
      <c r="F271" s="13">
        <v>4.5</v>
      </c>
    </row>
    <row r="272" spans="1:6" ht="15" customHeight="1" x14ac:dyDescent="0.2">
      <c r="A272" s="86" t="s">
        <v>1217</v>
      </c>
      <c r="B272" s="12">
        <v>1</v>
      </c>
      <c r="C272" s="12">
        <v>111</v>
      </c>
      <c r="D272" s="15">
        <v>1500</v>
      </c>
      <c r="E272" s="15">
        <v>1600</v>
      </c>
      <c r="F272" s="12">
        <v>6.7</v>
      </c>
    </row>
    <row r="273" spans="1:6" ht="15" customHeight="1" x14ac:dyDescent="0.2">
      <c r="A273" s="86"/>
      <c r="B273" s="12">
        <v>2</v>
      </c>
      <c r="C273" s="16">
        <v>111</v>
      </c>
      <c r="D273" s="15" t="s">
        <v>924</v>
      </c>
      <c r="E273" s="15" t="s">
        <v>754</v>
      </c>
      <c r="F273" s="13">
        <v>4.2</v>
      </c>
    </row>
    <row r="274" spans="1:6" ht="15" customHeight="1" x14ac:dyDescent="0.2">
      <c r="A274" s="86"/>
      <c r="B274" s="12">
        <v>3</v>
      </c>
      <c r="C274" s="16">
        <v>111</v>
      </c>
      <c r="D274" s="15">
        <v>1600</v>
      </c>
      <c r="E274" s="15">
        <v>1600</v>
      </c>
      <c r="F274" s="13" t="s">
        <v>0</v>
      </c>
    </row>
    <row r="275" spans="1:6" ht="15" customHeight="1" x14ac:dyDescent="0.2">
      <c r="A275" s="86" t="s">
        <v>1219</v>
      </c>
      <c r="B275" s="12">
        <v>1</v>
      </c>
      <c r="C275" s="16">
        <v>92</v>
      </c>
      <c r="D275" s="15">
        <v>1400</v>
      </c>
      <c r="E275" s="15">
        <v>1500</v>
      </c>
      <c r="F275" s="13">
        <v>7.1</v>
      </c>
    </row>
    <row r="276" spans="1:6" ht="15" customHeight="1" x14ac:dyDescent="0.2">
      <c r="A276" s="86" t="s">
        <v>1220</v>
      </c>
      <c r="B276" s="12">
        <v>1</v>
      </c>
      <c r="C276" s="16">
        <v>111</v>
      </c>
      <c r="D276" s="15">
        <v>1600</v>
      </c>
      <c r="E276" s="15">
        <v>1600</v>
      </c>
      <c r="F276" s="12" t="s">
        <v>0</v>
      </c>
    </row>
    <row r="277" spans="1:6" ht="15" customHeight="1" x14ac:dyDescent="0.2">
      <c r="A277" s="86"/>
      <c r="B277" s="12"/>
      <c r="C277" s="16">
        <v>149</v>
      </c>
      <c r="D277" s="15">
        <v>2500</v>
      </c>
      <c r="E277" s="15">
        <v>2500</v>
      </c>
      <c r="F277" s="13" t="s">
        <v>0</v>
      </c>
    </row>
    <row r="278" spans="1:6" ht="15" customHeight="1" x14ac:dyDescent="0.2">
      <c r="A278" s="86"/>
      <c r="B278" s="12"/>
      <c r="C278" s="16"/>
      <c r="D278" s="15"/>
      <c r="E278" s="15"/>
      <c r="F278" s="12"/>
    </row>
    <row r="279" spans="1:6" ht="15" customHeight="1" x14ac:dyDescent="0.2">
      <c r="A279" s="8" t="s">
        <v>1702</v>
      </c>
      <c r="B279" s="12"/>
      <c r="C279" s="12"/>
      <c r="D279" s="12"/>
      <c r="E279" s="12"/>
      <c r="F279" s="13"/>
    </row>
    <row r="280" spans="1:6" ht="15" customHeight="1" x14ac:dyDescent="0.2">
      <c r="A280" s="86" t="s">
        <v>1949</v>
      </c>
      <c r="B280" s="12">
        <v>1</v>
      </c>
      <c r="C280" s="12">
        <v>92</v>
      </c>
      <c r="D280" s="12" t="s">
        <v>39</v>
      </c>
      <c r="E280" s="15">
        <v>1400</v>
      </c>
      <c r="F280" s="13" t="s">
        <v>40</v>
      </c>
    </row>
    <row r="281" spans="1:6" ht="15" customHeight="1" x14ac:dyDescent="0.2">
      <c r="A281" s="86" t="s">
        <v>1950</v>
      </c>
      <c r="B281" s="12">
        <v>1</v>
      </c>
      <c r="C281" s="12">
        <v>116</v>
      </c>
      <c r="D281" s="15" t="s">
        <v>827</v>
      </c>
      <c r="E281" s="12" t="s">
        <v>827</v>
      </c>
      <c r="F281" s="13" t="s">
        <v>0</v>
      </c>
    </row>
    <row r="282" spans="1:6" ht="15" customHeight="1" x14ac:dyDescent="0.2">
      <c r="A282" s="86"/>
      <c r="B282" s="12">
        <v>2</v>
      </c>
      <c r="C282" s="12">
        <v>139</v>
      </c>
      <c r="D282" s="15">
        <v>1200</v>
      </c>
      <c r="E282" s="12" t="s">
        <v>740</v>
      </c>
      <c r="F282" s="13">
        <v>12.5</v>
      </c>
    </row>
    <row r="283" spans="1:6" ht="15" customHeight="1" x14ac:dyDescent="0.2">
      <c r="A283" s="86" t="s">
        <v>1953</v>
      </c>
      <c r="B283" s="12">
        <v>1</v>
      </c>
      <c r="C283" s="12">
        <v>112</v>
      </c>
      <c r="D283" s="15" t="s">
        <v>760</v>
      </c>
      <c r="E283" s="12" t="s">
        <v>1409</v>
      </c>
      <c r="F283" s="13">
        <v>6.1</v>
      </c>
    </row>
    <row r="284" spans="1:6" ht="15" customHeight="1" x14ac:dyDescent="0.2">
      <c r="A284" s="86" t="s">
        <v>1955</v>
      </c>
      <c r="B284" s="12">
        <v>1</v>
      </c>
      <c r="C284" s="12">
        <v>111</v>
      </c>
      <c r="D284" s="12" t="s">
        <v>740</v>
      </c>
      <c r="E284" s="12" t="s">
        <v>740</v>
      </c>
      <c r="F284" s="13" t="s">
        <v>0</v>
      </c>
    </row>
    <row r="285" spans="1:6" ht="15" customHeight="1" x14ac:dyDescent="0.2">
      <c r="A285" s="86" t="s">
        <v>1958</v>
      </c>
      <c r="B285" s="12">
        <v>1</v>
      </c>
      <c r="C285" s="12"/>
      <c r="D285" s="15" t="s">
        <v>1148</v>
      </c>
      <c r="E285" s="12" t="s">
        <v>1148</v>
      </c>
      <c r="F285" s="13" t="s">
        <v>0</v>
      </c>
    </row>
    <row r="286" spans="1:6" ht="15" customHeight="1" x14ac:dyDescent="0.2">
      <c r="A286" s="86" t="s">
        <v>2024</v>
      </c>
      <c r="B286" s="12">
        <v>1</v>
      </c>
      <c r="C286" s="12">
        <v>112</v>
      </c>
      <c r="D286" s="15">
        <v>2500</v>
      </c>
      <c r="E286" s="15">
        <v>2500</v>
      </c>
      <c r="F286" s="13" t="s">
        <v>0</v>
      </c>
    </row>
    <row r="287" spans="1:6" ht="15" customHeight="1" x14ac:dyDescent="0.2">
      <c r="A287" s="86"/>
      <c r="B287" s="12">
        <v>2</v>
      </c>
      <c r="C287" s="12">
        <v>112</v>
      </c>
      <c r="D287" s="15">
        <v>2200</v>
      </c>
      <c r="E287" s="15">
        <v>2200</v>
      </c>
      <c r="F287" s="13" t="s">
        <v>0</v>
      </c>
    </row>
    <row r="288" spans="1:6" ht="15" customHeight="1" x14ac:dyDescent="0.2">
      <c r="A288" s="86" t="s">
        <v>1857</v>
      </c>
      <c r="B288" s="12">
        <v>1</v>
      </c>
      <c r="C288" s="12"/>
      <c r="D288" s="15" t="s">
        <v>2025</v>
      </c>
      <c r="E288" s="15" t="s">
        <v>2025</v>
      </c>
      <c r="F288" s="13" t="s">
        <v>0</v>
      </c>
    </row>
    <row r="289" spans="1:6" ht="15" customHeight="1" x14ac:dyDescent="0.2">
      <c r="A289" s="86"/>
      <c r="E289" s="12"/>
    </row>
    <row r="290" spans="1:6" ht="15" customHeight="1" x14ac:dyDescent="0.2">
      <c r="A290" s="8" t="s">
        <v>2069</v>
      </c>
    </row>
    <row r="291" spans="1:6" ht="15" customHeight="1" x14ac:dyDescent="0.2">
      <c r="A291" s="86" t="s">
        <v>2167</v>
      </c>
      <c r="B291" s="12">
        <v>1</v>
      </c>
      <c r="C291" s="12">
        <v>104</v>
      </c>
      <c r="D291" s="12" t="s">
        <v>2183</v>
      </c>
      <c r="E291" s="12" t="s">
        <v>1036</v>
      </c>
      <c r="F291" s="12" t="s">
        <v>0</v>
      </c>
    </row>
    <row r="292" spans="1:6" ht="15" customHeight="1" x14ac:dyDescent="0.2">
      <c r="A292" s="86" t="s">
        <v>2184</v>
      </c>
      <c r="B292" s="12">
        <v>1</v>
      </c>
      <c r="C292" s="12">
        <v>92</v>
      </c>
      <c r="D292" s="12" t="s">
        <v>818</v>
      </c>
      <c r="E292" s="12" t="s">
        <v>878</v>
      </c>
      <c r="F292" s="12">
        <v>-6.5</v>
      </c>
    </row>
    <row r="293" spans="1:6" ht="15" customHeight="1" x14ac:dyDescent="0.2">
      <c r="A293" s="86" t="s">
        <v>2185</v>
      </c>
      <c r="B293" s="12">
        <v>1</v>
      </c>
      <c r="C293" s="12">
        <v>105</v>
      </c>
      <c r="D293" s="15">
        <v>1200</v>
      </c>
      <c r="E293" s="12" t="s">
        <v>2186</v>
      </c>
      <c r="F293" s="12">
        <v>10.4</v>
      </c>
    </row>
    <row r="294" spans="1:6" ht="15" customHeight="1" x14ac:dyDescent="0.2">
      <c r="A294" s="86"/>
      <c r="B294" s="12">
        <v>2</v>
      </c>
      <c r="C294" s="12">
        <v>105</v>
      </c>
      <c r="D294" s="12" t="s">
        <v>920</v>
      </c>
      <c r="E294" s="12" t="s">
        <v>645</v>
      </c>
      <c r="F294" s="12" t="s">
        <v>0</v>
      </c>
    </row>
    <row r="295" spans="1:6" ht="15" customHeight="1" x14ac:dyDescent="0.2">
      <c r="A295" s="86" t="s">
        <v>2187</v>
      </c>
      <c r="B295" s="12">
        <v>1</v>
      </c>
      <c r="C295" s="12">
        <v>105</v>
      </c>
      <c r="D295" s="12">
        <v>750</v>
      </c>
      <c r="E295" s="12">
        <v>750</v>
      </c>
      <c r="F295" s="12" t="s">
        <v>0</v>
      </c>
    </row>
    <row r="296" spans="1:6" ht="15" customHeight="1" x14ac:dyDescent="0.2">
      <c r="A296" s="86" t="s">
        <v>2188</v>
      </c>
      <c r="B296" s="12">
        <v>1</v>
      </c>
      <c r="C296" s="12">
        <v>104</v>
      </c>
      <c r="D296" s="15">
        <v>1200</v>
      </c>
      <c r="E296" s="12" t="s">
        <v>743</v>
      </c>
      <c r="F296" s="12">
        <v>4.2</v>
      </c>
    </row>
    <row r="297" spans="1:6" ht="15" customHeight="1" x14ac:dyDescent="0.2">
      <c r="A297" s="86" t="s">
        <v>2189</v>
      </c>
      <c r="B297" s="12">
        <v>1</v>
      </c>
      <c r="C297" s="12">
        <v>82</v>
      </c>
      <c r="D297" s="15" t="s">
        <v>1831</v>
      </c>
      <c r="E297" s="12" t="s">
        <v>700</v>
      </c>
      <c r="F297" s="12">
        <v>5.7</v>
      </c>
    </row>
    <row r="298" spans="1:6" ht="15" customHeight="1" x14ac:dyDescent="0.2">
      <c r="A298" s="86"/>
      <c r="B298" s="12"/>
      <c r="C298" s="12"/>
      <c r="D298" s="15"/>
      <c r="E298" s="12"/>
      <c r="F298" s="12"/>
    </row>
    <row r="299" spans="1:6" ht="15" customHeight="1" x14ac:dyDescent="0.2">
      <c r="A299" s="8" t="s">
        <v>406</v>
      </c>
      <c r="B299" s="12"/>
      <c r="C299" s="16"/>
      <c r="D299" s="15"/>
      <c r="E299" s="15"/>
      <c r="F299" s="12"/>
    </row>
    <row r="300" spans="1:6" ht="15" customHeight="1" x14ac:dyDescent="0.2">
      <c r="A300" s="86" t="s">
        <v>1221</v>
      </c>
      <c r="B300" s="12">
        <v>1</v>
      </c>
      <c r="C300" s="16">
        <v>116</v>
      </c>
      <c r="D300" s="15">
        <v>1700</v>
      </c>
      <c r="E300" s="15" t="s">
        <v>1519</v>
      </c>
      <c r="F300" s="13">
        <v>11.76470588235294</v>
      </c>
    </row>
    <row r="301" spans="1:6" ht="15" customHeight="1" x14ac:dyDescent="0.2">
      <c r="B301" s="12">
        <v>2</v>
      </c>
      <c r="C301" s="16">
        <v>141</v>
      </c>
      <c r="D301" s="15">
        <v>1000</v>
      </c>
      <c r="E301" s="15">
        <v>1000</v>
      </c>
      <c r="F301" s="12" t="s">
        <v>0</v>
      </c>
    </row>
    <row r="302" spans="1:6" ht="15" customHeight="1" x14ac:dyDescent="0.2">
      <c r="B302" s="12"/>
      <c r="C302" s="16"/>
      <c r="D302" s="15"/>
      <c r="E302" s="15"/>
      <c r="F302" s="12"/>
    </row>
    <row r="303" spans="1:6" ht="15" customHeight="1" x14ac:dyDescent="0.2">
      <c r="A303" s="8" t="s">
        <v>81</v>
      </c>
      <c r="B303" s="12"/>
      <c r="C303" s="15"/>
      <c r="D303" s="15"/>
      <c r="E303" s="13"/>
    </row>
    <row r="304" spans="1:6" ht="15" customHeight="1" x14ac:dyDescent="0.2">
      <c r="A304" s="86" t="s">
        <v>1228</v>
      </c>
      <c r="B304" s="12">
        <v>1</v>
      </c>
      <c r="C304" s="12">
        <v>112</v>
      </c>
      <c r="D304" s="15">
        <v>1340</v>
      </c>
      <c r="E304" s="15">
        <v>1340</v>
      </c>
      <c r="F304" s="13" t="s">
        <v>0</v>
      </c>
    </row>
    <row r="305" spans="1:6" ht="15" customHeight="1" x14ac:dyDescent="0.2">
      <c r="B305" s="12"/>
      <c r="C305" s="15"/>
      <c r="D305" s="15"/>
      <c r="E305" s="13"/>
    </row>
    <row r="306" spans="1:6" ht="15" customHeight="1" x14ac:dyDescent="0.2">
      <c r="A306" s="8" t="s">
        <v>1705</v>
      </c>
      <c r="B306" s="12"/>
      <c r="C306" s="12"/>
      <c r="D306" s="15"/>
      <c r="E306" s="12"/>
      <c r="F306" s="13"/>
    </row>
    <row r="307" spans="1:6" ht="15" customHeight="1" x14ac:dyDescent="0.2">
      <c r="A307" s="86" t="s">
        <v>1965</v>
      </c>
      <c r="B307" s="12">
        <v>1</v>
      </c>
      <c r="C307" s="12">
        <v>110</v>
      </c>
      <c r="D307" s="15" t="s">
        <v>743</v>
      </c>
      <c r="E307" s="12" t="s">
        <v>743</v>
      </c>
      <c r="F307" s="13" t="s">
        <v>0</v>
      </c>
    </row>
    <row r="308" spans="1:6" ht="15" customHeight="1" x14ac:dyDescent="0.2">
      <c r="A308" s="86" t="s">
        <v>1967</v>
      </c>
      <c r="B308" s="12">
        <v>1</v>
      </c>
      <c r="C308" s="12">
        <v>106</v>
      </c>
      <c r="D308" s="15" t="s">
        <v>740</v>
      </c>
      <c r="E308" s="12" t="s">
        <v>662</v>
      </c>
      <c r="F308" s="13">
        <v>6.2</v>
      </c>
    </row>
    <row r="309" spans="1:6" ht="15" customHeight="1" x14ac:dyDescent="0.2">
      <c r="A309" s="86"/>
      <c r="B309" s="12">
        <v>2</v>
      </c>
      <c r="C309" s="12">
        <v>106</v>
      </c>
      <c r="D309" s="12">
        <v>850</v>
      </c>
      <c r="E309" s="12" t="s">
        <v>879</v>
      </c>
      <c r="F309" s="13">
        <v>-11.8</v>
      </c>
    </row>
    <row r="310" spans="1:6" ht="15" customHeight="1" x14ac:dyDescent="0.2">
      <c r="A310" s="86" t="s">
        <v>1912</v>
      </c>
      <c r="B310" s="12">
        <v>1</v>
      </c>
      <c r="C310" s="12">
        <v>139</v>
      </c>
      <c r="D310" s="12" t="s">
        <v>966</v>
      </c>
      <c r="E310" s="12" t="s">
        <v>2026</v>
      </c>
      <c r="F310" s="13">
        <v>6.9</v>
      </c>
    </row>
    <row r="311" spans="1:6" ht="15" customHeight="1" x14ac:dyDescent="0.2">
      <c r="A311" s="86" t="s">
        <v>1972</v>
      </c>
      <c r="B311" s="12">
        <v>1</v>
      </c>
      <c r="C311" s="12">
        <v>111</v>
      </c>
      <c r="D311" s="15" t="s">
        <v>885</v>
      </c>
      <c r="E311" s="12" t="s">
        <v>885</v>
      </c>
      <c r="F311" s="13" t="s">
        <v>0</v>
      </c>
    </row>
    <row r="312" spans="1:6" ht="15" customHeight="1" x14ac:dyDescent="0.2">
      <c r="B312" s="12">
        <v>2</v>
      </c>
      <c r="C312" s="12">
        <v>56</v>
      </c>
      <c r="D312" s="15">
        <v>600</v>
      </c>
      <c r="E312" s="12">
        <v>600</v>
      </c>
      <c r="F312" s="13" t="s">
        <v>0</v>
      </c>
    </row>
    <row r="313" spans="1:6" ht="15" customHeight="1" x14ac:dyDescent="0.2">
      <c r="B313" s="12">
        <v>3</v>
      </c>
      <c r="C313" s="12">
        <v>65</v>
      </c>
      <c r="D313" s="15">
        <v>500</v>
      </c>
      <c r="E313" s="12">
        <v>500</v>
      </c>
      <c r="F313" s="13" t="s">
        <v>0</v>
      </c>
    </row>
    <row r="314" spans="1:6" ht="15" customHeight="1" x14ac:dyDescent="0.2">
      <c r="B314" s="12">
        <v>3</v>
      </c>
      <c r="C314" s="12">
        <v>111</v>
      </c>
      <c r="D314" s="15" t="s">
        <v>39</v>
      </c>
      <c r="E314" s="12">
        <v>900</v>
      </c>
      <c r="F314" s="13" t="s">
        <v>40</v>
      </c>
    </row>
    <row r="315" spans="1:6" ht="15" customHeight="1" x14ac:dyDescent="0.2">
      <c r="A315" s="86" t="s">
        <v>2027</v>
      </c>
      <c r="B315" s="12">
        <v>1</v>
      </c>
      <c r="C315" s="12">
        <v>111</v>
      </c>
      <c r="D315" s="15" t="s">
        <v>39</v>
      </c>
      <c r="E315" s="12">
        <v>650</v>
      </c>
      <c r="F315" s="13" t="s">
        <v>40</v>
      </c>
    </row>
    <row r="316" spans="1:6" ht="15" customHeight="1" x14ac:dyDescent="0.2">
      <c r="A316" s="86" t="s">
        <v>2028</v>
      </c>
      <c r="B316" s="12">
        <v>1</v>
      </c>
      <c r="C316" s="12">
        <v>112</v>
      </c>
      <c r="D316" s="12" t="s">
        <v>39</v>
      </c>
      <c r="E316" s="12" t="s">
        <v>2029</v>
      </c>
      <c r="F316" s="13" t="s">
        <v>40</v>
      </c>
    </row>
    <row r="317" spans="1:6" ht="15" customHeight="1" x14ac:dyDescent="0.2">
      <c r="A317" s="86" t="s">
        <v>1974</v>
      </c>
      <c r="B317" s="12">
        <v>1</v>
      </c>
      <c r="C317" s="12">
        <v>117</v>
      </c>
      <c r="D317" s="12" t="s">
        <v>896</v>
      </c>
      <c r="E317" s="12" t="s">
        <v>2030</v>
      </c>
      <c r="F317" s="13">
        <v>3.7</v>
      </c>
    </row>
    <row r="318" spans="1:6" ht="15" customHeight="1" x14ac:dyDescent="0.2">
      <c r="A318" s="86"/>
      <c r="B318" s="12">
        <v>2</v>
      </c>
      <c r="C318" s="12">
        <v>111</v>
      </c>
      <c r="D318" s="12">
        <v>550</v>
      </c>
      <c r="E318" s="12" t="s">
        <v>965</v>
      </c>
      <c r="F318" s="13">
        <v>9.1</v>
      </c>
    </row>
    <row r="319" spans="1:6" ht="15" customHeight="1" x14ac:dyDescent="0.2">
      <c r="A319" s="86" t="s">
        <v>1976</v>
      </c>
      <c r="B319" s="12">
        <v>1</v>
      </c>
      <c r="C319" s="12">
        <v>74</v>
      </c>
      <c r="D319" s="15">
        <v>1500</v>
      </c>
      <c r="E319" s="15" t="s">
        <v>746</v>
      </c>
      <c r="F319" s="13">
        <v>6.7</v>
      </c>
    </row>
    <row r="320" spans="1:6" ht="15" customHeight="1" x14ac:dyDescent="0.2">
      <c r="A320" s="86" t="s">
        <v>1977</v>
      </c>
      <c r="B320" s="12">
        <v>1</v>
      </c>
      <c r="C320" s="12">
        <v>112</v>
      </c>
      <c r="D320" s="15" t="s">
        <v>39</v>
      </c>
      <c r="E320" s="15" t="s">
        <v>1024</v>
      </c>
      <c r="F320" s="13" t="s">
        <v>40</v>
      </c>
    </row>
    <row r="321" spans="1:6" ht="15" customHeight="1" x14ac:dyDescent="0.2">
      <c r="A321" s="86" t="s">
        <v>1918</v>
      </c>
      <c r="B321" s="12">
        <v>1</v>
      </c>
      <c r="C321" s="12">
        <v>125</v>
      </c>
      <c r="D321" s="15" t="s">
        <v>834</v>
      </c>
      <c r="E321" s="12" t="s">
        <v>834</v>
      </c>
      <c r="F321" s="13" t="s">
        <v>0</v>
      </c>
    </row>
    <row r="322" spans="1:6" ht="15" customHeight="1" x14ac:dyDescent="0.2">
      <c r="A322" s="86"/>
      <c r="B322" s="12">
        <v>2</v>
      </c>
      <c r="C322" s="12">
        <v>125</v>
      </c>
      <c r="D322" s="12" t="s">
        <v>1249</v>
      </c>
      <c r="E322" s="12" t="s">
        <v>731</v>
      </c>
      <c r="F322" s="13">
        <v>-4.8</v>
      </c>
    </row>
    <row r="323" spans="1:6" ht="15" customHeight="1" x14ac:dyDescent="0.2">
      <c r="A323" s="86" t="s">
        <v>1979</v>
      </c>
      <c r="B323" s="12">
        <v>1</v>
      </c>
      <c r="C323" s="12">
        <v>118</v>
      </c>
      <c r="D323" s="12" t="s">
        <v>2031</v>
      </c>
      <c r="E323" s="12" t="s">
        <v>2031</v>
      </c>
      <c r="F323" s="13" t="s">
        <v>0</v>
      </c>
    </row>
    <row r="324" spans="1:6" ht="15" customHeight="1" x14ac:dyDescent="0.2">
      <c r="A324" s="86"/>
      <c r="B324" s="12">
        <v>2</v>
      </c>
      <c r="C324" s="12">
        <v>118</v>
      </c>
      <c r="D324" s="12" t="s">
        <v>700</v>
      </c>
      <c r="E324" s="12" t="s">
        <v>700</v>
      </c>
      <c r="F324" s="13" t="s">
        <v>0</v>
      </c>
    </row>
    <row r="325" spans="1:6" ht="15" customHeight="1" x14ac:dyDescent="0.2">
      <c r="A325" s="86" t="s">
        <v>2032</v>
      </c>
      <c r="B325" s="12">
        <v>1</v>
      </c>
      <c r="C325" s="12">
        <v>139</v>
      </c>
      <c r="D325" s="12" t="s">
        <v>39</v>
      </c>
      <c r="E325" s="15">
        <v>1200</v>
      </c>
      <c r="F325" s="13" t="s">
        <v>40</v>
      </c>
    </row>
    <row r="326" spans="1:6" ht="15" customHeight="1" x14ac:dyDescent="0.2">
      <c r="A326" s="86" t="s">
        <v>1982</v>
      </c>
      <c r="B326" s="12">
        <v>1</v>
      </c>
      <c r="C326" s="12">
        <v>58</v>
      </c>
      <c r="D326" s="12" t="s">
        <v>685</v>
      </c>
      <c r="E326" s="12" t="s">
        <v>685</v>
      </c>
      <c r="F326" s="13" t="s">
        <v>0</v>
      </c>
    </row>
    <row r="327" spans="1:6" ht="15" customHeight="1" x14ac:dyDescent="0.2">
      <c r="A327" s="86"/>
      <c r="B327" s="12">
        <v>2</v>
      </c>
      <c r="C327" s="12">
        <v>58</v>
      </c>
      <c r="D327" s="12" t="s">
        <v>39</v>
      </c>
      <c r="E327" s="12">
        <v>650</v>
      </c>
      <c r="F327" s="13" t="s">
        <v>40</v>
      </c>
    </row>
    <row r="328" spans="1:6" ht="15" customHeight="1" x14ac:dyDescent="0.2">
      <c r="A328" s="86"/>
      <c r="B328" s="12">
        <v>3</v>
      </c>
      <c r="C328" s="12">
        <v>55</v>
      </c>
      <c r="D328" s="12">
        <v>500</v>
      </c>
      <c r="E328" s="12">
        <v>500</v>
      </c>
      <c r="F328" s="13" t="s">
        <v>0</v>
      </c>
    </row>
    <row r="329" spans="1:6" ht="15" customHeight="1" x14ac:dyDescent="0.2">
      <c r="A329" s="86" t="s">
        <v>1983</v>
      </c>
      <c r="B329" s="12">
        <v>1</v>
      </c>
      <c r="C329" s="12">
        <v>55</v>
      </c>
      <c r="D329" s="12" t="s">
        <v>39</v>
      </c>
      <c r="E329" s="12" t="s">
        <v>670</v>
      </c>
      <c r="F329" s="13" t="s">
        <v>40</v>
      </c>
    </row>
    <row r="330" spans="1:6" ht="15" customHeight="1" x14ac:dyDescent="0.2">
      <c r="A330" s="86" t="s">
        <v>2033</v>
      </c>
      <c r="B330" s="12">
        <v>1</v>
      </c>
      <c r="C330" s="12">
        <v>124</v>
      </c>
      <c r="D330" s="15">
        <v>2200</v>
      </c>
      <c r="E330" s="15">
        <v>2200</v>
      </c>
      <c r="F330" s="13" t="s">
        <v>0</v>
      </c>
    </row>
    <row r="331" spans="1:6" ht="15" customHeight="1" x14ac:dyDescent="0.2">
      <c r="A331" s="86"/>
      <c r="B331" s="12">
        <v>2</v>
      </c>
      <c r="C331" s="12">
        <v>124</v>
      </c>
      <c r="D331" s="12" t="s">
        <v>39</v>
      </c>
      <c r="E331" s="12">
        <v>1500</v>
      </c>
      <c r="F331" s="13" t="s">
        <v>40</v>
      </c>
    </row>
    <row r="332" spans="1:6" ht="15" customHeight="1" x14ac:dyDescent="0.2">
      <c r="A332" s="86" t="s">
        <v>1985</v>
      </c>
      <c r="B332" s="12">
        <v>1</v>
      </c>
      <c r="C332" s="12"/>
      <c r="D332" s="12" t="s">
        <v>39</v>
      </c>
      <c r="E332" s="12" t="s">
        <v>712</v>
      </c>
      <c r="F332" s="13" t="s">
        <v>40</v>
      </c>
    </row>
    <row r="333" spans="1:6" ht="15" customHeight="1" x14ac:dyDescent="0.2">
      <c r="A333" s="86" t="s">
        <v>1901</v>
      </c>
      <c r="B333" s="12">
        <v>1</v>
      </c>
      <c r="C333" s="12">
        <v>100</v>
      </c>
      <c r="D333" s="12" t="s">
        <v>39</v>
      </c>
      <c r="E333" s="15">
        <v>1100</v>
      </c>
      <c r="F333" s="13" t="s">
        <v>40</v>
      </c>
    </row>
    <row r="334" spans="1:6" ht="15" customHeight="1" x14ac:dyDescent="0.2">
      <c r="A334" s="86" t="s">
        <v>2034</v>
      </c>
      <c r="B334" s="12">
        <v>1</v>
      </c>
      <c r="C334" s="12">
        <v>130</v>
      </c>
      <c r="D334" s="15">
        <v>1000</v>
      </c>
      <c r="E334" s="15">
        <v>1000</v>
      </c>
      <c r="F334" s="13" t="s">
        <v>0</v>
      </c>
    </row>
    <row r="335" spans="1:6" ht="15" customHeight="1" x14ac:dyDescent="0.2">
      <c r="A335" s="86" t="s">
        <v>1990</v>
      </c>
      <c r="B335" s="12">
        <v>1</v>
      </c>
      <c r="C335" s="12">
        <v>111</v>
      </c>
      <c r="D335" s="12" t="s">
        <v>39</v>
      </c>
      <c r="E335" s="15">
        <v>1500</v>
      </c>
      <c r="F335" s="13" t="s">
        <v>40</v>
      </c>
    </row>
    <row r="336" spans="1:6" ht="15" customHeight="1" x14ac:dyDescent="0.2">
      <c r="A336" s="86" t="s">
        <v>2035</v>
      </c>
      <c r="B336" s="12">
        <v>1</v>
      </c>
      <c r="C336" s="12">
        <v>111</v>
      </c>
      <c r="D336" s="12" t="s">
        <v>644</v>
      </c>
      <c r="E336" s="12" t="s">
        <v>902</v>
      </c>
      <c r="F336" s="13">
        <v>10.199999999999999</v>
      </c>
    </row>
    <row r="337" spans="1:6" ht="15" customHeight="1" x14ac:dyDescent="0.2">
      <c r="A337" s="86" t="s">
        <v>1920</v>
      </c>
      <c r="B337" s="12">
        <v>1</v>
      </c>
      <c r="C337" s="12">
        <v>111</v>
      </c>
      <c r="D337" s="12" t="s">
        <v>698</v>
      </c>
      <c r="E337" s="12" t="s">
        <v>698</v>
      </c>
      <c r="F337" s="13" t="s">
        <v>0</v>
      </c>
    </row>
    <row r="338" spans="1:6" ht="15" customHeight="1" x14ac:dyDescent="0.2">
      <c r="A338" s="86" t="s">
        <v>2036</v>
      </c>
      <c r="B338" s="12">
        <v>1</v>
      </c>
      <c r="C338" s="12">
        <v>103</v>
      </c>
      <c r="D338" s="15">
        <v>1650</v>
      </c>
      <c r="E338" s="15">
        <v>1650</v>
      </c>
      <c r="F338" s="13" t="s">
        <v>0</v>
      </c>
    </row>
    <row r="339" spans="1:6" ht="15" customHeight="1" x14ac:dyDescent="0.2">
      <c r="A339" s="86" t="s">
        <v>1994</v>
      </c>
      <c r="B339" s="12">
        <v>1</v>
      </c>
      <c r="C339" s="12"/>
      <c r="D339" s="15">
        <v>1200</v>
      </c>
      <c r="E339" s="15">
        <v>1200</v>
      </c>
      <c r="F339" s="13" t="s">
        <v>0</v>
      </c>
    </row>
    <row r="340" spans="1:6" ht="15" customHeight="1" x14ac:dyDescent="0.2">
      <c r="A340" s="86" t="s">
        <v>1999</v>
      </c>
      <c r="B340" s="12">
        <v>1</v>
      </c>
      <c r="C340" s="12">
        <v>45</v>
      </c>
      <c r="D340" s="15" t="s">
        <v>698</v>
      </c>
      <c r="E340" s="12" t="s">
        <v>698</v>
      </c>
      <c r="F340" s="13" t="s">
        <v>0</v>
      </c>
    </row>
    <row r="341" spans="1:6" ht="15" customHeight="1" x14ac:dyDescent="0.2">
      <c r="A341" s="86" t="s">
        <v>2001</v>
      </c>
      <c r="B341" s="12">
        <v>1</v>
      </c>
      <c r="C341" s="12">
        <v>91</v>
      </c>
      <c r="D341" s="15">
        <v>1500</v>
      </c>
      <c r="E341" s="15">
        <v>1500</v>
      </c>
      <c r="F341" s="13" t="s">
        <v>0</v>
      </c>
    </row>
    <row r="342" spans="1:6" ht="15" customHeight="1" x14ac:dyDescent="0.2">
      <c r="A342" s="151" t="s">
        <v>2003</v>
      </c>
      <c r="B342" s="12">
        <v>1</v>
      </c>
      <c r="C342" s="12">
        <v>105</v>
      </c>
      <c r="D342" s="15">
        <v>3500</v>
      </c>
      <c r="E342" s="15">
        <v>3500</v>
      </c>
      <c r="F342" s="13" t="s">
        <v>0</v>
      </c>
    </row>
    <row r="343" spans="1:6" ht="15" customHeight="1" x14ac:dyDescent="0.2">
      <c r="A343" s="86"/>
      <c r="B343" s="12">
        <v>2</v>
      </c>
      <c r="C343" s="12">
        <v>112</v>
      </c>
      <c r="D343" s="15" t="s">
        <v>2037</v>
      </c>
      <c r="E343" s="12" t="s">
        <v>2253</v>
      </c>
      <c r="F343" s="13">
        <v>-2.2999999999999998</v>
      </c>
    </row>
    <row r="344" spans="1:6" ht="15" customHeight="1" x14ac:dyDescent="0.2">
      <c r="A344" s="86"/>
      <c r="B344" s="12">
        <v>3</v>
      </c>
      <c r="C344" s="12">
        <v>105</v>
      </c>
      <c r="D344" s="15" t="s">
        <v>39</v>
      </c>
      <c r="E344" s="12" t="s">
        <v>740</v>
      </c>
      <c r="F344" s="13" t="s">
        <v>40</v>
      </c>
    </row>
    <row r="345" spans="1:6" ht="15" customHeight="1" x14ac:dyDescent="0.2">
      <c r="A345" s="86" t="s">
        <v>2005</v>
      </c>
      <c r="B345" s="12">
        <v>1</v>
      </c>
      <c r="C345" s="12">
        <v>107</v>
      </c>
      <c r="D345" s="15">
        <v>1700</v>
      </c>
      <c r="E345" s="15">
        <v>1700</v>
      </c>
      <c r="F345" s="13" t="s">
        <v>0</v>
      </c>
    </row>
    <row r="346" spans="1:6" ht="15" customHeight="1" x14ac:dyDescent="0.2">
      <c r="A346" s="86"/>
      <c r="B346" s="12">
        <v>2</v>
      </c>
      <c r="C346" s="12">
        <v>55</v>
      </c>
      <c r="D346" s="15">
        <v>800</v>
      </c>
      <c r="E346" s="12">
        <v>800</v>
      </c>
      <c r="F346" s="13" t="s">
        <v>0</v>
      </c>
    </row>
    <row r="347" spans="1:6" ht="15" customHeight="1" x14ac:dyDescent="0.2">
      <c r="A347" s="86" t="s">
        <v>1866</v>
      </c>
      <c r="B347" s="12">
        <v>1</v>
      </c>
      <c r="C347" s="12"/>
      <c r="D347" s="15">
        <v>1100</v>
      </c>
      <c r="E347" s="15">
        <v>1100</v>
      </c>
      <c r="F347" s="13" t="s">
        <v>0</v>
      </c>
    </row>
    <row r="348" spans="1:6" ht="15" customHeight="1" x14ac:dyDescent="0.2">
      <c r="A348" s="86" t="s">
        <v>787</v>
      </c>
      <c r="B348" s="12">
        <v>1</v>
      </c>
      <c r="C348" s="12">
        <v>116</v>
      </c>
      <c r="D348" s="15" t="s">
        <v>881</v>
      </c>
      <c r="E348" s="12" t="s">
        <v>881</v>
      </c>
      <c r="F348" s="13" t="s">
        <v>0</v>
      </c>
    </row>
    <row r="349" spans="1:6" ht="15" customHeight="1" x14ac:dyDescent="0.2">
      <c r="A349" s="86" t="s">
        <v>1716</v>
      </c>
      <c r="B349" s="12">
        <v>1</v>
      </c>
      <c r="C349" s="12">
        <v>136</v>
      </c>
      <c r="D349" s="15" t="s">
        <v>773</v>
      </c>
      <c r="E349" s="12" t="s">
        <v>1835</v>
      </c>
      <c r="F349" s="13">
        <v>11.8</v>
      </c>
    </row>
    <row r="350" spans="1:6" ht="15" customHeight="1" x14ac:dyDescent="0.2">
      <c r="A350" s="86" t="s">
        <v>1726</v>
      </c>
      <c r="B350" s="12">
        <v>1</v>
      </c>
      <c r="C350" s="12">
        <v>111</v>
      </c>
      <c r="D350" s="15" t="s">
        <v>39</v>
      </c>
      <c r="E350" s="12" t="s">
        <v>885</v>
      </c>
      <c r="F350" s="13" t="s">
        <v>40</v>
      </c>
    </row>
    <row r="351" spans="1:6" ht="15" customHeight="1" x14ac:dyDescent="0.2">
      <c r="A351" s="86" t="s">
        <v>1843</v>
      </c>
      <c r="B351" s="12">
        <v>1</v>
      </c>
      <c r="C351" s="12">
        <v>116</v>
      </c>
      <c r="D351" s="15" t="s">
        <v>39</v>
      </c>
      <c r="E351" s="15">
        <v>1200</v>
      </c>
      <c r="F351" s="13" t="s">
        <v>40</v>
      </c>
    </row>
    <row r="352" spans="1:6" ht="15" customHeight="1" x14ac:dyDescent="0.2">
      <c r="A352" s="86" t="s">
        <v>1728</v>
      </c>
      <c r="B352" s="12">
        <v>1</v>
      </c>
      <c r="C352" s="12"/>
      <c r="D352" s="15" t="s">
        <v>39</v>
      </c>
      <c r="E352" s="12">
        <v>850</v>
      </c>
      <c r="F352" s="13" t="s">
        <v>40</v>
      </c>
    </row>
    <row r="353" spans="1:6" ht="15" customHeight="1" x14ac:dyDescent="0.2">
      <c r="A353" s="86" t="s">
        <v>2013</v>
      </c>
      <c r="B353" s="12">
        <v>1</v>
      </c>
      <c r="C353" s="12">
        <v>120</v>
      </c>
      <c r="D353" s="15">
        <v>1200</v>
      </c>
      <c r="E353" s="12" t="s">
        <v>1011</v>
      </c>
      <c r="F353" s="13">
        <v>8.3000000000000007</v>
      </c>
    </row>
    <row r="354" spans="1:6" ht="15" customHeight="1" x14ac:dyDescent="0.2">
      <c r="B354" s="12"/>
      <c r="C354" s="12"/>
      <c r="D354" s="15"/>
      <c r="E354" s="12"/>
      <c r="F354" s="13"/>
    </row>
    <row r="355" spans="1:6" ht="15" customHeight="1" x14ac:dyDescent="0.2">
      <c r="A355" s="8" t="s">
        <v>109</v>
      </c>
      <c r="B355" s="12"/>
      <c r="C355" s="16"/>
      <c r="D355" s="15"/>
      <c r="E355" s="15"/>
      <c r="F355" s="12"/>
    </row>
    <row r="356" spans="1:6" ht="15" customHeight="1" x14ac:dyDescent="0.2">
      <c r="A356" s="86" t="s">
        <v>253</v>
      </c>
      <c r="B356" s="12">
        <v>1</v>
      </c>
      <c r="C356" s="16">
        <v>111</v>
      </c>
      <c r="D356" s="15" t="s">
        <v>773</v>
      </c>
      <c r="E356" s="15" t="s">
        <v>773</v>
      </c>
      <c r="F356" s="13" t="s">
        <v>0</v>
      </c>
    </row>
    <row r="357" spans="1:6" ht="15" customHeight="1" x14ac:dyDescent="0.2">
      <c r="A357" s="86" t="s">
        <v>1231</v>
      </c>
      <c r="B357" s="12">
        <v>2</v>
      </c>
      <c r="C357" s="16">
        <v>110</v>
      </c>
      <c r="D357" s="15">
        <v>800</v>
      </c>
      <c r="E357" s="15">
        <v>800</v>
      </c>
      <c r="F357" s="12" t="s">
        <v>0</v>
      </c>
    </row>
    <row r="358" spans="1:6" ht="15" customHeight="1" x14ac:dyDescent="0.2">
      <c r="A358" s="17"/>
      <c r="B358" s="12"/>
      <c r="C358" s="16"/>
      <c r="D358" s="15"/>
      <c r="E358" s="15"/>
      <c r="F358" s="12"/>
    </row>
    <row r="359" spans="1:6" ht="15" customHeight="1" x14ac:dyDescent="0.2">
      <c r="A359" s="8" t="s">
        <v>84</v>
      </c>
      <c r="D359" s="71"/>
      <c r="E359" s="71"/>
    </row>
    <row r="360" spans="1:6" ht="15" customHeight="1" x14ac:dyDescent="0.2">
      <c r="A360" s="86" t="s">
        <v>1233</v>
      </c>
      <c r="B360" s="12">
        <v>2</v>
      </c>
      <c r="C360" s="12">
        <v>116</v>
      </c>
      <c r="D360" s="15" t="s">
        <v>1520</v>
      </c>
      <c r="E360" s="15">
        <v>970</v>
      </c>
      <c r="F360" s="13">
        <v>16.2</v>
      </c>
    </row>
    <row r="361" spans="1:6" ht="15" customHeight="1" x14ac:dyDescent="0.2">
      <c r="A361" s="86" t="s">
        <v>1521</v>
      </c>
      <c r="B361" s="12">
        <v>1</v>
      </c>
      <c r="C361" s="12">
        <v>104</v>
      </c>
      <c r="D361" s="15" t="s">
        <v>696</v>
      </c>
      <c r="E361" s="15" t="s">
        <v>696</v>
      </c>
      <c r="F361" s="13" t="s">
        <v>0</v>
      </c>
    </row>
    <row r="362" spans="1:6" ht="15" customHeight="1" x14ac:dyDescent="0.2">
      <c r="A362" s="86" t="s">
        <v>1235</v>
      </c>
      <c r="B362" s="12">
        <v>1</v>
      </c>
      <c r="C362" s="12">
        <v>107</v>
      </c>
      <c r="D362" s="15" t="s">
        <v>1011</v>
      </c>
      <c r="E362" s="15" t="s">
        <v>1011</v>
      </c>
      <c r="F362" s="12" t="s">
        <v>0</v>
      </c>
    </row>
    <row r="363" spans="1:6" ht="15" customHeight="1" x14ac:dyDescent="0.2">
      <c r="A363" s="86" t="s">
        <v>1237</v>
      </c>
      <c r="B363" s="12">
        <v>1</v>
      </c>
      <c r="C363" s="12">
        <v>111</v>
      </c>
      <c r="D363" s="15">
        <v>500</v>
      </c>
      <c r="E363" s="15">
        <v>500</v>
      </c>
      <c r="F363" s="12" t="s">
        <v>0</v>
      </c>
    </row>
    <row r="364" spans="1:6" ht="15" customHeight="1" x14ac:dyDescent="0.2">
      <c r="A364" s="86" t="s">
        <v>1238</v>
      </c>
      <c r="B364" s="12">
        <v>1</v>
      </c>
      <c r="C364" s="12">
        <v>100</v>
      </c>
      <c r="D364" s="15" t="s">
        <v>743</v>
      </c>
      <c r="E364" s="15" t="s">
        <v>743</v>
      </c>
      <c r="F364" s="13" t="s">
        <v>0</v>
      </c>
    </row>
    <row r="365" spans="1:6" ht="15" customHeight="1" x14ac:dyDescent="0.2">
      <c r="A365" s="86" t="s">
        <v>1241</v>
      </c>
      <c r="B365" s="12">
        <v>1</v>
      </c>
      <c r="C365" s="12">
        <v>91</v>
      </c>
      <c r="D365" s="15" t="s">
        <v>885</v>
      </c>
      <c r="E365" s="15" t="s">
        <v>885</v>
      </c>
      <c r="F365" s="13" t="s">
        <v>0</v>
      </c>
    </row>
    <row r="366" spans="1:6" ht="15" customHeight="1" x14ac:dyDescent="0.2">
      <c r="A366" s="86" t="s">
        <v>1245</v>
      </c>
      <c r="B366" s="12">
        <v>1</v>
      </c>
      <c r="C366" s="35">
        <v>110</v>
      </c>
      <c r="D366" s="15">
        <v>1000</v>
      </c>
      <c r="E366" s="15">
        <v>1000</v>
      </c>
      <c r="F366" s="13" t="s">
        <v>0</v>
      </c>
    </row>
    <row r="367" spans="1:6" ht="15" customHeight="1" x14ac:dyDescent="0.2">
      <c r="A367" s="86" t="s">
        <v>1246</v>
      </c>
      <c r="B367" s="12">
        <v>1</v>
      </c>
      <c r="C367" s="12">
        <v>111</v>
      </c>
      <c r="D367" s="15" t="s">
        <v>773</v>
      </c>
      <c r="E367" s="15" t="s">
        <v>773</v>
      </c>
      <c r="F367" s="13" t="s">
        <v>0</v>
      </c>
    </row>
    <row r="368" spans="1:6" ht="15" customHeight="1" x14ac:dyDescent="0.2">
      <c r="A368" s="8"/>
    </row>
    <row r="369" spans="1:6" ht="15" customHeight="1" x14ac:dyDescent="0.2">
      <c r="A369" s="8"/>
    </row>
    <row r="370" spans="1:6" ht="15" customHeight="1" x14ac:dyDescent="0.2">
      <c r="A370" s="8"/>
    </row>
    <row r="371" spans="1:6" ht="15" customHeight="1" x14ac:dyDescent="0.2">
      <c r="A371" s="8"/>
    </row>
    <row r="372" spans="1:6" ht="15" customHeight="1" x14ac:dyDescent="0.2">
      <c r="B372" s="12"/>
      <c r="C372" s="12"/>
      <c r="D372" s="12"/>
      <c r="E372" s="12"/>
      <c r="F372" s="12"/>
    </row>
    <row r="373" spans="1:6" ht="15" customHeight="1" x14ac:dyDescent="0.2">
      <c r="B373" s="12"/>
      <c r="C373" s="12"/>
      <c r="D373" s="12"/>
      <c r="F373" s="12"/>
    </row>
    <row r="374" spans="1:6" ht="15" customHeight="1" x14ac:dyDescent="0.2">
      <c r="B374" s="12"/>
      <c r="C374" s="12"/>
      <c r="D374" s="12"/>
      <c r="F374" s="12"/>
    </row>
    <row r="375" spans="1:6" ht="15" customHeight="1" x14ac:dyDescent="0.2">
      <c r="B375" s="12"/>
      <c r="C375" s="12"/>
      <c r="D375" s="12"/>
      <c r="F375" s="12"/>
    </row>
    <row r="376" spans="1:6" ht="15" customHeight="1" x14ac:dyDescent="0.2">
      <c r="B376" s="12"/>
      <c r="C376" s="12"/>
      <c r="D376" s="12"/>
      <c r="F376" s="12"/>
    </row>
    <row r="377" spans="1:6" ht="15" customHeight="1" x14ac:dyDescent="0.2">
      <c r="B377" s="12"/>
      <c r="C377" s="12"/>
      <c r="D377" s="12"/>
      <c r="F377" s="12"/>
    </row>
    <row r="378" spans="1:6" ht="15" customHeight="1" x14ac:dyDescent="0.2">
      <c r="B378" s="12"/>
      <c r="C378" s="12"/>
      <c r="D378" s="15"/>
      <c r="F378" s="12"/>
    </row>
    <row r="379" spans="1:6" ht="15" customHeight="1" x14ac:dyDescent="0.2">
      <c r="B379" s="12"/>
      <c r="C379" s="12"/>
      <c r="D379" s="15"/>
      <c r="F379" s="15"/>
    </row>
    <row r="380" spans="1:6" ht="15" customHeight="1" x14ac:dyDescent="0.2">
      <c r="B380" s="12"/>
      <c r="C380" s="12"/>
      <c r="D380" s="15"/>
      <c r="F380" s="15"/>
    </row>
    <row r="381" spans="1:6" ht="15" customHeight="1" x14ac:dyDescent="0.2">
      <c r="B381" s="12"/>
      <c r="C381" s="12"/>
      <c r="D381" s="15"/>
      <c r="F381" s="15"/>
    </row>
    <row r="382" spans="1:6" ht="15" customHeight="1" x14ac:dyDescent="0.2">
      <c r="B382" s="12"/>
      <c r="C382" s="12"/>
      <c r="D382" s="12"/>
      <c r="F382" s="12"/>
    </row>
    <row r="383" spans="1:6" ht="15" customHeight="1" x14ac:dyDescent="0.2">
      <c r="B383" s="12"/>
      <c r="C383" s="12"/>
      <c r="D383" s="12"/>
      <c r="F383" s="12"/>
    </row>
    <row r="384" spans="1:6" ht="15" customHeight="1" x14ac:dyDescent="0.2">
      <c r="B384" s="12"/>
      <c r="C384" s="12"/>
      <c r="D384" s="12"/>
      <c r="F384" s="12"/>
    </row>
    <row r="385" spans="1:6" ht="15" customHeight="1" x14ac:dyDescent="0.2">
      <c r="B385" s="12"/>
      <c r="C385" s="12"/>
      <c r="D385" s="12"/>
      <c r="F385" s="12"/>
    </row>
    <row r="386" spans="1:6" ht="15" customHeight="1" x14ac:dyDescent="0.2">
      <c r="A386" s="8"/>
    </row>
    <row r="387" spans="1:6" ht="15" customHeight="1" x14ac:dyDescent="0.2">
      <c r="B387" s="12"/>
      <c r="C387" s="16"/>
      <c r="D387" s="12"/>
      <c r="F387" s="12"/>
    </row>
    <row r="388" spans="1:6" ht="15" customHeight="1" x14ac:dyDescent="0.2">
      <c r="B388" s="12"/>
      <c r="C388" s="16"/>
      <c r="D388" s="12"/>
      <c r="F388" s="12"/>
    </row>
    <row r="390" spans="1:6" ht="15" customHeight="1" x14ac:dyDescent="0.2">
      <c r="A390" s="8"/>
    </row>
    <row r="392" spans="1:6" ht="15" customHeight="1" x14ac:dyDescent="0.2">
      <c r="A392" s="8"/>
    </row>
    <row r="393" spans="1:6" ht="15" customHeight="1" x14ac:dyDescent="0.2">
      <c r="B393" s="12"/>
      <c r="C393" s="12"/>
      <c r="D393" s="15"/>
      <c r="E393" s="49"/>
      <c r="F393" s="49"/>
    </row>
    <row r="394" spans="1:6" ht="15" customHeight="1" x14ac:dyDescent="0.2">
      <c r="B394" s="12"/>
      <c r="C394" s="12"/>
      <c r="D394" s="15"/>
      <c r="E394" s="49"/>
      <c r="F394" s="49"/>
    </row>
    <row r="395" spans="1:6" ht="15" customHeight="1" x14ac:dyDescent="0.2">
      <c r="B395" s="12"/>
      <c r="C395" s="12"/>
      <c r="D395" s="15"/>
      <c r="E395" s="49"/>
      <c r="F395" s="49"/>
    </row>
    <row r="396" spans="1:6" ht="15" customHeight="1" x14ac:dyDescent="0.2">
      <c r="B396" s="12"/>
      <c r="C396" s="12"/>
      <c r="D396" s="12"/>
      <c r="E396" s="49"/>
      <c r="F396" s="49"/>
    </row>
    <row r="397" spans="1:6" ht="15" customHeight="1" x14ac:dyDescent="0.2">
      <c r="B397" s="12"/>
      <c r="C397" s="12"/>
      <c r="D397" s="12"/>
      <c r="E397" s="49"/>
      <c r="F397" s="49"/>
    </row>
    <row r="398" spans="1:6" ht="15" customHeight="1" x14ac:dyDescent="0.2">
      <c r="B398" s="12"/>
      <c r="C398" s="12"/>
      <c r="D398" s="15"/>
      <c r="E398" s="49"/>
      <c r="F398" s="49"/>
    </row>
    <row r="399" spans="1:6" ht="15" customHeight="1" x14ac:dyDescent="0.2">
      <c r="B399" s="12"/>
      <c r="C399" s="12"/>
      <c r="D399" s="12"/>
      <c r="E399" s="49"/>
      <c r="F399" s="49"/>
    </row>
    <row r="400" spans="1:6" ht="15" customHeight="1" x14ac:dyDescent="0.2">
      <c r="B400" s="12"/>
      <c r="C400" s="12"/>
      <c r="D400" s="12"/>
      <c r="E400" s="49"/>
      <c r="F400" s="49"/>
    </row>
    <row r="401" spans="1:6" ht="15" customHeight="1" x14ac:dyDescent="0.2">
      <c r="B401" s="12"/>
      <c r="C401" s="12"/>
      <c r="D401" s="15"/>
      <c r="E401" s="49"/>
      <c r="F401" s="49"/>
    </row>
    <row r="402" spans="1:6" ht="15" customHeight="1" x14ac:dyDescent="0.2">
      <c r="B402" s="12"/>
      <c r="C402" s="12"/>
      <c r="D402" s="12"/>
      <c r="E402" s="49"/>
      <c r="F402" s="49"/>
    </row>
    <row r="403" spans="1:6" ht="15" customHeight="1" x14ac:dyDescent="0.2">
      <c r="B403" s="12"/>
      <c r="C403" s="12"/>
      <c r="D403" s="12"/>
      <c r="E403" s="49"/>
      <c r="F403" s="49"/>
    </row>
    <row r="404" spans="1:6" ht="15" customHeight="1" x14ac:dyDescent="0.2">
      <c r="B404" s="12"/>
      <c r="C404" s="12"/>
      <c r="D404" s="15"/>
      <c r="E404" s="49"/>
      <c r="F404" s="49"/>
    </row>
    <row r="405" spans="1:6" ht="15" customHeight="1" x14ac:dyDescent="0.2">
      <c r="B405" s="12"/>
      <c r="C405" s="12"/>
      <c r="D405" s="15"/>
      <c r="E405" s="49"/>
      <c r="F405" s="49"/>
    </row>
    <row r="406" spans="1:6" ht="15" customHeight="1" x14ac:dyDescent="0.2">
      <c r="B406" s="12"/>
      <c r="C406" s="12"/>
      <c r="D406" s="15"/>
      <c r="E406" s="49"/>
      <c r="F406" s="49"/>
    </row>
    <row r="407" spans="1:6" ht="15" customHeight="1" x14ac:dyDescent="0.2">
      <c r="B407" s="12"/>
      <c r="C407" s="12"/>
      <c r="D407" s="15"/>
      <c r="F407" s="12"/>
    </row>
    <row r="408" spans="1:6" ht="15" customHeight="1" x14ac:dyDescent="0.2">
      <c r="B408" s="12"/>
      <c r="C408" s="12"/>
      <c r="D408" s="15"/>
      <c r="F408" s="12"/>
    </row>
    <row r="409" spans="1:6" ht="15" customHeight="1" x14ac:dyDescent="0.2">
      <c r="A409" s="8"/>
    </row>
    <row r="411" spans="1:6" ht="15" customHeight="1" x14ac:dyDescent="0.2">
      <c r="B411" s="12"/>
      <c r="C411" s="12"/>
      <c r="D411" s="12"/>
      <c r="F411" s="12"/>
    </row>
    <row r="412" spans="1:6" ht="15" customHeight="1" x14ac:dyDescent="0.2">
      <c r="B412" s="12"/>
      <c r="C412" s="12"/>
      <c r="D412" s="12"/>
      <c r="F412" s="12"/>
    </row>
    <row r="413" spans="1:6" ht="15" customHeight="1" x14ac:dyDescent="0.2">
      <c r="B413" s="12"/>
      <c r="C413" s="12"/>
      <c r="D413" s="15"/>
      <c r="F413" s="13"/>
    </row>
    <row r="414" spans="1:6" ht="15" customHeight="1" x14ac:dyDescent="0.2">
      <c r="B414" s="12"/>
      <c r="C414" s="12"/>
      <c r="D414" s="12"/>
      <c r="F414" s="12"/>
    </row>
    <row r="415" spans="1:6" ht="15" customHeight="1" x14ac:dyDescent="0.2">
      <c r="B415" s="12"/>
      <c r="C415" s="12"/>
      <c r="D415" s="12"/>
      <c r="F415" s="12"/>
    </row>
    <row r="416" spans="1:6" ht="15" customHeight="1" x14ac:dyDescent="0.2">
      <c r="B416" s="12"/>
      <c r="C416" s="12"/>
      <c r="D416" s="12"/>
      <c r="F416" s="12"/>
    </row>
    <row r="417" spans="1:6" ht="15" customHeight="1" x14ac:dyDescent="0.2">
      <c r="B417" s="12"/>
      <c r="C417" s="12"/>
      <c r="D417" s="15"/>
      <c r="F417" s="13"/>
    </row>
    <row r="418" spans="1:6" ht="15" customHeight="1" x14ac:dyDescent="0.2">
      <c r="B418" s="12"/>
      <c r="C418" s="12"/>
      <c r="D418" s="15"/>
      <c r="F418" s="12"/>
    </row>
    <row r="419" spans="1:6" ht="15" customHeight="1" x14ac:dyDescent="0.2">
      <c r="B419" s="12"/>
      <c r="C419" s="12"/>
      <c r="D419" s="15"/>
      <c r="F419" s="12"/>
    </row>
    <row r="420" spans="1:6" ht="15" customHeight="1" x14ac:dyDescent="0.2">
      <c r="B420" s="12"/>
      <c r="C420" s="12"/>
      <c r="D420" s="12"/>
      <c r="F420" s="12"/>
    </row>
    <row r="422" spans="1:6" ht="15" customHeight="1" x14ac:dyDescent="0.2">
      <c r="A422" s="8"/>
    </row>
    <row r="423" spans="1:6" ht="15" customHeight="1" x14ac:dyDescent="0.2">
      <c r="A423" s="8"/>
    </row>
    <row r="424" spans="1:6" ht="15" customHeight="1" x14ac:dyDescent="0.2">
      <c r="A424" s="8"/>
    </row>
    <row r="425" spans="1:6" ht="15" customHeight="1" x14ac:dyDescent="0.2">
      <c r="B425" s="12"/>
      <c r="C425" s="12"/>
      <c r="D425" s="12"/>
      <c r="F425" s="12"/>
    </row>
  </sheetData>
  <mergeCells count="5">
    <mergeCell ref="A5:A6"/>
    <mergeCell ref="B5:B6"/>
    <mergeCell ref="C5:C6"/>
    <mergeCell ref="F5:F6"/>
    <mergeCell ref="D5:E5"/>
  </mergeCells>
  <phoneticPr fontId="0" type="noConversion"/>
  <hyperlinks>
    <hyperlink ref="A342" r:id="rId1" xr:uid="{374BF8E0-877D-40EF-A738-E9594DAB08D9}"/>
  </hyperlinks>
  <pageMargins left="0.74803149606299213" right="0.74803149606299213" top="0.39370078740157483" bottom="0.98425196850393704" header="0.51181102362204722" footer="0.51181102362204722"/>
  <pageSetup paperSize="9" scale="59" orientation="portrait" cellComments="asDisplayed" r:id="rId2"/>
  <headerFooter alignWithMargins="0">
    <oddFooter>Page &amp;P of &amp;N</oddFooter>
  </headerFooter>
  <rowBreaks count="4" manualBreakCount="4">
    <brk id="82" max="5" man="1"/>
    <brk id="157" max="5" man="1"/>
    <brk id="233" max="5" man="1"/>
    <brk id="305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79998168889431442"/>
  </sheetPr>
  <dimension ref="A1:F373"/>
  <sheetViews>
    <sheetView zoomScale="80" zoomScaleNormal="80" zoomScaleSheetLayoutView="70" workbookViewId="0"/>
  </sheetViews>
  <sheetFormatPr defaultColWidth="9.140625" defaultRowHeight="15" customHeight="1" x14ac:dyDescent="0.2"/>
  <cols>
    <col min="1" max="1" width="57.7109375" style="14" bestFit="1" customWidth="1"/>
    <col min="2" max="2" width="20.7109375" style="15" customWidth="1"/>
    <col min="3" max="3" width="20.7109375" style="12" customWidth="1"/>
    <col min="4" max="5" width="22.7109375" style="12" customWidth="1"/>
    <col min="6" max="6" width="20.7109375" style="13" customWidth="1"/>
    <col min="7" max="16384" width="9.140625" style="14"/>
  </cols>
  <sheetData>
    <row r="1" spans="1:6" ht="15" customHeight="1" x14ac:dyDescent="0.2">
      <c r="A1" s="8" t="s">
        <v>2309</v>
      </c>
    </row>
    <row r="2" spans="1:6" ht="15" customHeight="1" x14ac:dyDescent="0.2">
      <c r="A2" s="8" t="s">
        <v>61</v>
      </c>
    </row>
    <row r="3" spans="1:6" ht="15" customHeight="1" x14ac:dyDescent="0.2">
      <c r="A3" s="70" t="s">
        <v>20</v>
      </c>
    </row>
    <row r="5" spans="1:6" ht="39.950000000000003" customHeight="1" x14ac:dyDescent="0.2">
      <c r="A5" s="189" t="s">
        <v>32</v>
      </c>
      <c r="B5" s="192" t="s">
        <v>2284</v>
      </c>
      <c r="C5" s="189" t="s">
        <v>2294</v>
      </c>
      <c r="D5" s="189" t="s">
        <v>4</v>
      </c>
      <c r="E5" s="189"/>
      <c r="F5" s="193" t="s">
        <v>2311</v>
      </c>
    </row>
    <row r="6" spans="1:6" ht="39.950000000000003" customHeight="1" x14ac:dyDescent="0.2">
      <c r="A6" s="189"/>
      <c r="B6" s="192"/>
      <c r="C6" s="189"/>
      <c r="D6" s="79">
        <v>2024</v>
      </c>
      <c r="E6" s="79">
        <v>2025</v>
      </c>
      <c r="F6" s="194"/>
    </row>
    <row r="8" spans="1:6" ht="15" customHeight="1" x14ac:dyDescent="0.2">
      <c r="A8" s="89" t="s">
        <v>715</v>
      </c>
      <c r="B8" s="127"/>
      <c r="C8" s="126"/>
      <c r="D8" s="126"/>
      <c r="E8" s="126"/>
      <c r="F8" s="126"/>
    </row>
    <row r="9" spans="1:6" ht="15" customHeight="1" x14ac:dyDescent="0.2">
      <c r="C9" s="15"/>
      <c r="D9" s="141"/>
    </row>
    <row r="10" spans="1:6" ht="15" customHeight="1" x14ac:dyDescent="0.2">
      <c r="A10" s="8" t="s">
        <v>1705</v>
      </c>
      <c r="D10" s="15"/>
      <c r="E10" s="49"/>
      <c r="F10" s="49"/>
    </row>
    <row r="11" spans="1:6" ht="15" customHeight="1" x14ac:dyDescent="0.2">
      <c r="A11" s="86" t="s">
        <v>2273</v>
      </c>
      <c r="B11" s="15">
        <v>190</v>
      </c>
      <c r="C11" s="12">
        <v>255</v>
      </c>
      <c r="D11" s="15">
        <v>725000</v>
      </c>
      <c r="E11" s="15">
        <v>758000</v>
      </c>
      <c r="F11" s="12">
        <v>4.5999999999999996</v>
      </c>
    </row>
    <row r="12" spans="1:6" ht="15" customHeight="1" x14ac:dyDescent="0.2">
      <c r="A12" s="86" t="s">
        <v>1965</v>
      </c>
      <c r="B12" s="15">
        <v>190</v>
      </c>
      <c r="C12" s="12">
        <v>274</v>
      </c>
      <c r="D12" s="15" t="s">
        <v>39</v>
      </c>
      <c r="E12" s="15">
        <v>750000</v>
      </c>
      <c r="F12" s="12" t="s">
        <v>40</v>
      </c>
    </row>
    <row r="13" spans="1:6" ht="15" customHeight="1" x14ac:dyDescent="0.2">
      <c r="A13" s="86" t="s">
        <v>2274</v>
      </c>
      <c r="B13" s="15">
        <v>418</v>
      </c>
      <c r="C13" s="12">
        <v>278</v>
      </c>
      <c r="D13" s="15" t="s">
        <v>39</v>
      </c>
      <c r="E13" s="15">
        <v>1500000</v>
      </c>
      <c r="F13" s="12" t="s">
        <v>40</v>
      </c>
    </row>
    <row r="14" spans="1:6" ht="15" customHeight="1" x14ac:dyDescent="0.2">
      <c r="D14" s="15"/>
      <c r="E14" s="49"/>
      <c r="F14" s="12"/>
    </row>
    <row r="15" spans="1:6" ht="15" customHeight="1" x14ac:dyDescent="0.2">
      <c r="C15" s="15"/>
      <c r="D15" s="141"/>
    </row>
    <row r="16" spans="1:6" ht="15" customHeight="1" x14ac:dyDescent="0.2">
      <c r="A16" s="89" t="s">
        <v>54</v>
      </c>
      <c r="B16" s="127"/>
      <c r="C16" s="126"/>
      <c r="D16" s="126"/>
      <c r="E16" s="126"/>
      <c r="F16" s="126"/>
    </row>
    <row r="17" spans="1:6" ht="15" customHeight="1" x14ac:dyDescent="0.2">
      <c r="C17" s="15"/>
      <c r="D17" s="141"/>
    </row>
    <row r="18" spans="1:6" ht="15" customHeight="1" x14ac:dyDescent="0.2">
      <c r="A18" s="8" t="s">
        <v>98</v>
      </c>
    </row>
    <row r="19" spans="1:6" ht="15" customHeight="1" x14ac:dyDescent="0.2">
      <c r="A19" s="86" t="s">
        <v>157</v>
      </c>
      <c r="B19" s="15">
        <v>203</v>
      </c>
      <c r="C19" s="12">
        <v>228</v>
      </c>
      <c r="D19" s="12" t="s">
        <v>39</v>
      </c>
      <c r="E19" s="15">
        <v>950000</v>
      </c>
      <c r="F19" s="13" t="s">
        <v>40</v>
      </c>
    </row>
    <row r="20" spans="1:6" ht="15" customHeight="1" x14ac:dyDescent="0.2">
      <c r="A20" s="8"/>
    </row>
    <row r="21" spans="1:6" ht="15" customHeight="1" x14ac:dyDescent="0.2">
      <c r="A21" s="118" t="s">
        <v>70</v>
      </c>
    </row>
    <row r="22" spans="1:6" ht="15" customHeight="1" x14ac:dyDescent="0.2">
      <c r="A22" s="86" t="s">
        <v>158</v>
      </c>
      <c r="B22" s="10">
        <v>111</v>
      </c>
      <c r="C22" s="10">
        <v>223</v>
      </c>
      <c r="D22" s="11" t="s">
        <v>39</v>
      </c>
      <c r="E22" s="10">
        <v>580000</v>
      </c>
      <c r="F22" s="11" t="s">
        <v>40</v>
      </c>
    </row>
    <row r="23" spans="1:6" ht="15" customHeight="1" x14ac:dyDescent="0.2">
      <c r="A23" s="86" t="s">
        <v>159</v>
      </c>
      <c r="B23" s="10">
        <v>195</v>
      </c>
      <c r="C23" s="10">
        <v>390</v>
      </c>
      <c r="D23" s="11" t="s">
        <v>160</v>
      </c>
      <c r="E23" s="10" t="s">
        <v>161</v>
      </c>
      <c r="F23" s="22">
        <f>((1915000-1866667)/1866667)*100</f>
        <v>2.5892673947736795</v>
      </c>
    </row>
    <row r="24" spans="1:6" ht="15" customHeight="1" x14ac:dyDescent="0.2">
      <c r="A24" s="86" t="s">
        <v>162</v>
      </c>
      <c r="B24" s="10">
        <v>162</v>
      </c>
      <c r="C24" s="10">
        <v>334</v>
      </c>
      <c r="D24" s="11" t="s">
        <v>39</v>
      </c>
      <c r="E24" s="10">
        <v>950000</v>
      </c>
      <c r="F24" s="11" t="s">
        <v>40</v>
      </c>
    </row>
    <row r="25" spans="1:6" ht="15" customHeight="1" x14ac:dyDescent="0.2">
      <c r="A25" s="84" t="s">
        <v>163</v>
      </c>
      <c r="B25" s="15">
        <v>186</v>
      </c>
      <c r="C25" s="16">
        <v>177</v>
      </c>
      <c r="D25" s="10" t="s">
        <v>39</v>
      </c>
      <c r="E25" s="10">
        <v>980000</v>
      </c>
      <c r="F25" s="22" t="s">
        <v>40</v>
      </c>
    </row>
    <row r="26" spans="1:6" ht="15" customHeight="1" x14ac:dyDescent="0.2">
      <c r="A26" s="86" t="s">
        <v>164</v>
      </c>
      <c r="B26" s="10">
        <v>130</v>
      </c>
      <c r="C26" s="10">
        <v>260</v>
      </c>
      <c r="D26" s="10">
        <v>980000</v>
      </c>
      <c r="E26" s="10" t="s">
        <v>165</v>
      </c>
      <c r="F26" s="22">
        <f>((924000-D26)/D26)*100</f>
        <v>-5.7142857142857144</v>
      </c>
    </row>
    <row r="27" spans="1:6" ht="15" customHeight="1" x14ac:dyDescent="0.2">
      <c r="A27" s="84" t="s">
        <v>166</v>
      </c>
      <c r="B27" s="15">
        <v>139</v>
      </c>
      <c r="C27" s="16">
        <v>279</v>
      </c>
      <c r="D27" s="10" t="s">
        <v>39</v>
      </c>
      <c r="E27" s="10">
        <v>880000</v>
      </c>
      <c r="F27" s="22" t="s">
        <v>40</v>
      </c>
    </row>
    <row r="29" spans="1:6" ht="15" customHeight="1" x14ac:dyDescent="0.2">
      <c r="A29" s="8" t="s">
        <v>1698</v>
      </c>
      <c r="D29" s="15"/>
      <c r="E29" s="49"/>
      <c r="F29" s="12"/>
    </row>
    <row r="30" spans="1:6" ht="15" customHeight="1" x14ac:dyDescent="0.2">
      <c r="A30" s="86" t="s">
        <v>2239</v>
      </c>
      <c r="B30" s="15">
        <v>167</v>
      </c>
      <c r="C30" s="12">
        <v>323</v>
      </c>
      <c r="D30" s="15" t="s">
        <v>39</v>
      </c>
      <c r="E30" s="15">
        <v>450000</v>
      </c>
      <c r="F30" s="12" t="s">
        <v>40</v>
      </c>
    </row>
    <row r="31" spans="1:6" ht="15" customHeight="1" x14ac:dyDescent="0.2">
      <c r="D31" s="15"/>
      <c r="E31" s="15"/>
      <c r="F31" s="12"/>
    </row>
    <row r="32" spans="1:6" ht="15" customHeight="1" x14ac:dyDescent="0.2">
      <c r="A32" s="118" t="s">
        <v>78</v>
      </c>
      <c r="C32" s="15"/>
    </row>
    <row r="33" spans="1:6" ht="15" customHeight="1" x14ac:dyDescent="0.2">
      <c r="A33" s="84" t="s">
        <v>167</v>
      </c>
      <c r="B33" s="15">
        <v>139</v>
      </c>
      <c r="C33" s="16">
        <v>279</v>
      </c>
      <c r="D33" s="11" t="s">
        <v>39</v>
      </c>
      <c r="E33" s="10">
        <v>1400000</v>
      </c>
      <c r="F33" s="11" t="s">
        <v>40</v>
      </c>
    </row>
    <row r="34" spans="1:6" ht="15" customHeight="1" x14ac:dyDescent="0.2">
      <c r="A34" s="84" t="s">
        <v>168</v>
      </c>
      <c r="B34" s="15">
        <v>219</v>
      </c>
      <c r="C34" s="16">
        <v>174</v>
      </c>
      <c r="D34" s="11" t="s">
        <v>39</v>
      </c>
      <c r="E34" s="10">
        <v>1500000</v>
      </c>
      <c r="F34" s="11" t="s">
        <v>40</v>
      </c>
    </row>
    <row r="35" spans="1:6" ht="15" customHeight="1" x14ac:dyDescent="0.2">
      <c r="A35" s="84" t="s">
        <v>169</v>
      </c>
      <c r="B35" s="10">
        <v>139</v>
      </c>
      <c r="C35" s="10">
        <v>204</v>
      </c>
      <c r="D35" s="10">
        <v>780000</v>
      </c>
      <c r="E35" s="10">
        <v>840000</v>
      </c>
      <c r="F35" s="11">
        <v>7.7</v>
      </c>
    </row>
    <row r="36" spans="1:6" ht="15" customHeight="1" x14ac:dyDescent="0.2">
      <c r="A36" s="84" t="s">
        <v>170</v>
      </c>
      <c r="B36" s="15">
        <v>176</v>
      </c>
      <c r="C36" s="16">
        <v>351</v>
      </c>
      <c r="D36" s="11" t="s">
        <v>39</v>
      </c>
      <c r="E36" s="10">
        <v>1150000</v>
      </c>
      <c r="F36" s="11" t="s">
        <v>40</v>
      </c>
    </row>
    <row r="37" spans="1:6" ht="15" customHeight="1" x14ac:dyDescent="0.2">
      <c r="C37" s="15"/>
      <c r="D37" s="15"/>
      <c r="E37" s="49"/>
      <c r="F37" s="49"/>
    </row>
    <row r="38" spans="1:6" ht="15" customHeight="1" x14ac:dyDescent="0.2">
      <c r="A38" s="50" t="s">
        <v>2069</v>
      </c>
      <c r="B38" s="142"/>
      <c r="C38" s="142"/>
      <c r="D38" s="14"/>
      <c r="E38" s="14"/>
      <c r="F38" s="14"/>
    </row>
    <row r="39" spans="1:6" ht="15" customHeight="1" x14ac:dyDescent="0.2">
      <c r="A39" s="87" t="s">
        <v>2169</v>
      </c>
      <c r="B39" s="16">
        <v>133.78</v>
      </c>
      <c r="C39" s="16">
        <v>88.344999999999999</v>
      </c>
      <c r="D39" s="12" t="s">
        <v>39</v>
      </c>
      <c r="E39" s="15" t="s">
        <v>2190</v>
      </c>
      <c r="F39" s="15" t="s">
        <v>40</v>
      </c>
    </row>
    <row r="40" spans="1:6" ht="15" customHeight="1" x14ac:dyDescent="0.2">
      <c r="A40" s="86" t="s">
        <v>2240</v>
      </c>
      <c r="B40" s="15">
        <v>162.6</v>
      </c>
      <c r="C40" s="66">
        <v>220</v>
      </c>
      <c r="D40" s="12" t="s">
        <v>39</v>
      </c>
      <c r="E40" s="15">
        <v>420000</v>
      </c>
      <c r="F40" s="13" t="s">
        <v>40</v>
      </c>
    </row>
    <row r="41" spans="1:6" s="19" customFormat="1" ht="15" customHeight="1" x14ac:dyDescent="0.2"/>
    <row r="42" spans="1:6" ht="15" customHeight="1" x14ac:dyDescent="0.2">
      <c r="A42" s="8" t="s">
        <v>1705</v>
      </c>
      <c r="D42" s="15"/>
      <c r="E42" s="15"/>
      <c r="F42" s="12"/>
    </row>
    <row r="43" spans="1:6" ht="15" customHeight="1" x14ac:dyDescent="0.2">
      <c r="A43" s="87" t="s">
        <v>2275</v>
      </c>
      <c r="B43" s="15">
        <v>184</v>
      </c>
      <c r="C43" s="12">
        <v>308</v>
      </c>
      <c r="D43" s="15">
        <v>630000</v>
      </c>
      <c r="E43" s="15">
        <v>700000</v>
      </c>
      <c r="F43" s="12">
        <v>11.1</v>
      </c>
    </row>
    <row r="44" spans="1:6" ht="15" customHeight="1" x14ac:dyDescent="0.2">
      <c r="A44" s="87"/>
      <c r="D44" s="15"/>
      <c r="E44" s="15"/>
      <c r="F44" s="12"/>
    </row>
    <row r="45" spans="1:6" ht="15" customHeight="1" x14ac:dyDescent="0.2">
      <c r="D45" s="15"/>
      <c r="E45" s="15"/>
      <c r="F45" s="12"/>
    </row>
    <row r="46" spans="1:6" ht="15" customHeight="1" x14ac:dyDescent="0.2">
      <c r="A46" s="89" t="s">
        <v>533</v>
      </c>
      <c r="B46" s="127"/>
      <c r="C46" s="126"/>
      <c r="D46" s="126"/>
      <c r="E46" s="127"/>
      <c r="F46" s="128"/>
    </row>
    <row r="47" spans="1:6" ht="15" customHeight="1" x14ac:dyDescent="0.2">
      <c r="D47" s="15"/>
      <c r="E47" s="15"/>
      <c r="F47" s="12"/>
    </row>
    <row r="48" spans="1:6" ht="15" customHeight="1" x14ac:dyDescent="0.2">
      <c r="A48" s="8" t="s">
        <v>1698</v>
      </c>
      <c r="D48" s="15"/>
      <c r="E48" s="15"/>
      <c r="F48" s="12"/>
    </row>
    <row r="49" spans="1:6" ht="15" customHeight="1" x14ac:dyDescent="0.2">
      <c r="A49" s="87" t="s">
        <v>2276</v>
      </c>
      <c r="B49" s="15">
        <v>147</v>
      </c>
      <c r="C49" s="12">
        <v>257</v>
      </c>
      <c r="D49" s="15">
        <v>450000</v>
      </c>
      <c r="E49" s="15">
        <v>480000</v>
      </c>
      <c r="F49" s="12">
        <v>6.7</v>
      </c>
    </row>
    <row r="50" spans="1:6" ht="15" customHeight="1" x14ac:dyDescent="0.2">
      <c r="A50" s="87"/>
      <c r="D50" s="15"/>
      <c r="E50" s="15"/>
      <c r="F50" s="12"/>
    </row>
    <row r="51" spans="1:6" ht="15" customHeight="1" x14ac:dyDescent="0.2">
      <c r="D51" s="15"/>
      <c r="E51" s="15"/>
      <c r="F51" s="12"/>
    </row>
    <row r="52" spans="1:6" ht="15" customHeight="1" x14ac:dyDescent="0.2">
      <c r="A52" s="89" t="s">
        <v>540</v>
      </c>
      <c r="B52" s="127"/>
      <c r="C52" s="126"/>
      <c r="D52" s="126"/>
      <c r="E52" s="127"/>
      <c r="F52" s="128"/>
    </row>
    <row r="53" spans="1:6" ht="15" customHeight="1" x14ac:dyDescent="0.2">
      <c r="D53" s="15"/>
      <c r="E53" s="49"/>
      <c r="F53" s="49"/>
    </row>
    <row r="54" spans="1:6" ht="15" customHeight="1" x14ac:dyDescent="0.2">
      <c r="A54" s="8" t="s">
        <v>2069</v>
      </c>
    </row>
    <row r="55" spans="1:6" ht="15" customHeight="1" x14ac:dyDescent="0.2">
      <c r="A55" s="87" t="s">
        <v>2191</v>
      </c>
      <c r="B55" s="15">
        <v>716.29</v>
      </c>
      <c r="C55" s="15">
        <v>139.24</v>
      </c>
      <c r="D55" s="12" t="s">
        <v>39</v>
      </c>
      <c r="E55" s="15">
        <v>1000000</v>
      </c>
      <c r="F55" s="13" t="s">
        <v>40</v>
      </c>
    </row>
    <row r="56" spans="1:6" ht="15" customHeight="1" x14ac:dyDescent="0.2">
      <c r="C56" s="15"/>
      <c r="E56" s="143"/>
      <c r="F56" s="12"/>
    </row>
    <row r="57" spans="1:6" ht="15" customHeight="1" x14ac:dyDescent="0.2">
      <c r="A57" s="8" t="s">
        <v>1698</v>
      </c>
      <c r="D57" s="15"/>
      <c r="E57" s="49"/>
      <c r="F57" s="49"/>
    </row>
    <row r="58" spans="1:6" ht="15" customHeight="1" x14ac:dyDescent="0.2">
      <c r="A58" s="87" t="s">
        <v>2277</v>
      </c>
      <c r="B58" s="15">
        <v>578</v>
      </c>
      <c r="C58" s="12">
        <v>334</v>
      </c>
      <c r="D58" s="15">
        <v>790000</v>
      </c>
      <c r="E58" s="15">
        <v>850000</v>
      </c>
      <c r="F58" s="12">
        <v>7.6</v>
      </c>
    </row>
    <row r="59" spans="1:6" ht="15" customHeight="1" x14ac:dyDescent="0.2">
      <c r="D59" s="15"/>
      <c r="E59" s="49"/>
      <c r="F59" s="49"/>
    </row>
    <row r="60" spans="1:6" ht="15" customHeight="1" x14ac:dyDescent="0.2">
      <c r="A60" s="8" t="s">
        <v>1705</v>
      </c>
      <c r="C60" s="15"/>
    </row>
    <row r="61" spans="1:6" ht="15" customHeight="1" x14ac:dyDescent="0.2">
      <c r="A61" s="87" t="s">
        <v>2278</v>
      </c>
      <c r="B61" s="15">
        <v>2175</v>
      </c>
      <c r="C61" s="15">
        <v>874</v>
      </c>
      <c r="D61" s="15" t="s">
        <v>39</v>
      </c>
      <c r="E61" s="15">
        <v>3500000</v>
      </c>
      <c r="F61" s="12" t="s">
        <v>40</v>
      </c>
    </row>
    <row r="62" spans="1:6" ht="15" customHeight="1" x14ac:dyDescent="0.2">
      <c r="A62" s="87"/>
      <c r="C62" s="15"/>
      <c r="D62" s="15"/>
      <c r="E62" s="15"/>
      <c r="F62" s="12"/>
    </row>
    <row r="63" spans="1:6" ht="15" customHeight="1" x14ac:dyDescent="0.2">
      <c r="C63" s="15"/>
      <c r="D63" s="15"/>
      <c r="F63" s="144"/>
    </row>
    <row r="64" spans="1:6" ht="15" customHeight="1" x14ac:dyDescent="0.2">
      <c r="A64" s="89" t="s">
        <v>171</v>
      </c>
      <c r="B64" s="127"/>
      <c r="C64" s="126"/>
      <c r="D64" s="126"/>
      <c r="E64" s="127"/>
      <c r="F64" s="128"/>
    </row>
    <row r="65" spans="1:6" ht="15" customHeight="1" x14ac:dyDescent="0.2">
      <c r="D65" s="15"/>
      <c r="E65" s="49"/>
      <c r="F65" s="49"/>
    </row>
    <row r="66" spans="1:6" ht="15" customHeight="1" x14ac:dyDescent="0.2">
      <c r="A66" s="118" t="s">
        <v>70</v>
      </c>
    </row>
    <row r="67" spans="1:6" ht="15" customHeight="1" x14ac:dyDescent="0.2">
      <c r="A67" s="87" t="s">
        <v>172</v>
      </c>
      <c r="B67" s="15">
        <v>585</v>
      </c>
      <c r="C67" s="16">
        <v>487</v>
      </c>
      <c r="D67" s="10" t="s">
        <v>39</v>
      </c>
      <c r="E67" s="10">
        <v>2300000</v>
      </c>
      <c r="F67" s="22" t="s">
        <v>40</v>
      </c>
    </row>
    <row r="68" spans="1:6" ht="15" customHeight="1" x14ac:dyDescent="0.2">
      <c r="B68" s="10"/>
      <c r="C68" s="10"/>
      <c r="D68" s="11"/>
      <c r="E68" s="10"/>
      <c r="F68" s="11"/>
    </row>
    <row r="69" spans="1:6" ht="15" customHeight="1" x14ac:dyDescent="0.2">
      <c r="A69" s="8" t="s">
        <v>1705</v>
      </c>
      <c r="C69" s="15"/>
      <c r="E69" s="14"/>
      <c r="F69" s="49"/>
    </row>
    <row r="70" spans="1:6" ht="15" customHeight="1" x14ac:dyDescent="0.2">
      <c r="A70" s="87" t="s">
        <v>2038</v>
      </c>
      <c r="B70" s="15">
        <v>612</v>
      </c>
      <c r="C70" s="15">
        <v>254</v>
      </c>
      <c r="D70" s="12" t="s">
        <v>39</v>
      </c>
      <c r="E70" s="15">
        <v>960000</v>
      </c>
      <c r="F70" s="12" t="s">
        <v>40</v>
      </c>
    </row>
    <row r="71" spans="1:6" ht="15" customHeight="1" x14ac:dyDescent="0.2">
      <c r="A71" s="87" t="s">
        <v>2039</v>
      </c>
      <c r="B71" s="15">
        <v>450</v>
      </c>
      <c r="C71" s="15">
        <v>216</v>
      </c>
      <c r="D71" s="15" t="s">
        <v>39</v>
      </c>
      <c r="E71" s="15">
        <v>1540000</v>
      </c>
      <c r="F71" s="12" t="s">
        <v>40</v>
      </c>
    </row>
    <row r="72" spans="1:6" ht="15" customHeight="1" x14ac:dyDescent="0.2">
      <c r="A72" s="87"/>
      <c r="C72" s="15"/>
      <c r="D72" s="15"/>
      <c r="E72" s="15"/>
      <c r="F72" s="12"/>
    </row>
    <row r="73" spans="1:6" ht="15" customHeight="1" x14ac:dyDescent="0.2">
      <c r="A73" s="8"/>
      <c r="B73" s="76"/>
      <c r="C73" s="76"/>
    </row>
    <row r="74" spans="1:6" ht="15" customHeight="1" x14ac:dyDescent="0.2">
      <c r="A74" s="89" t="s">
        <v>173</v>
      </c>
      <c r="B74" s="127"/>
      <c r="C74" s="126"/>
      <c r="D74" s="126"/>
      <c r="E74" s="127"/>
      <c r="F74" s="128"/>
    </row>
    <row r="75" spans="1:6" ht="15" customHeight="1" x14ac:dyDescent="0.2">
      <c r="D75" s="15"/>
    </row>
    <row r="76" spans="1:6" ht="15" customHeight="1" x14ac:dyDescent="0.2">
      <c r="A76" s="118" t="s">
        <v>70</v>
      </c>
    </row>
    <row r="77" spans="1:6" ht="15" customHeight="1" x14ac:dyDescent="0.2">
      <c r="A77" s="86" t="s">
        <v>174</v>
      </c>
      <c r="B77" s="15">
        <v>409</v>
      </c>
      <c r="C77" s="16">
        <v>223</v>
      </c>
      <c r="D77" s="10">
        <v>2050000</v>
      </c>
      <c r="E77" s="10" t="s">
        <v>2256</v>
      </c>
      <c r="F77" s="22">
        <f>((2105000-D77)/D77)*100</f>
        <v>2.6829268292682928</v>
      </c>
    </row>
    <row r="78" spans="1:6" ht="15" customHeight="1" x14ac:dyDescent="0.2">
      <c r="A78" s="86" t="s">
        <v>175</v>
      </c>
      <c r="B78" s="10">
        <v>810</v>
      </c>
      <c r="C78" s="10">
        <v>358</v>
      </c>
      <c r="D78" s="11" t="s">
        <v>39</v>
      </c>
      <c r="E78" s="10">
        <v>1900000</v>
      </c>
      <c r="F78" s="11" t="s">
        <v>40</v>
      </c>
    </row>
    <row r="79" spans="1:6" ht="15" customHeight="1" x14ac:dyDescent="0.2">
      <c r="A79" s="86"/>
      <c r="B79" s="10">
        <v>728</v>
      </c>
      <c r="C79" s="10">
        <v>447</v>
      </c>
      <c r="D79" s="11" t="s">
        <v>39</v>
      </c>
      <c r="E79" s="10" t="s">
        <v>176</v>
      </c>
      <c r="F79" s="11" t="s">
        <v>40</v>
      </c>
    </row>
    <row r="80" spans="1:6" ht="15" customHeight="1" x14ac:dyDescent="0.2">
      <c r="A80" s="86" t="s">
        <v>177</v>
      </c>
      <c r="B80" s="10">
        <v>877</v>
      </c>
      <c r="C80" s="10">
        <v>416</v>
      </c>
      <c r="D80" s="11" t="s">
        <v>39</v>
      </c>
      <c r="E80" s="10">
        <v>3700000</v>
      </c>
      <c r="F80" s="11" t="s">
        <v>40</v>
      </c>
    </row>
    <row r="81" spans="1:6" ht="15" customHeight="1" x14ac:dyDescent="0.2">
      <c r="B81" s="10"/>
      <c r="C81" s="10"/>
      <c r="D81" s="11"/>
      <c r="E81" s="10"/>
      <c r="F81" s="11"/>
    </row>
    <row r="82" spans="1:6" ht="15" customHeight="1" x14ac:dyDescent="0.2">
      <c r="A82" s="118" t="s">
        <v>105</v>
      </c>
      <c r="D82" s="15"/>
      <c r="F82" s="74"/>
    </row>
    <row r="83" spans="1:6" ht="15" customHeight="1" x14ac:dyDescent="0.2">
      <c r="A83" s="84" t="s">
        <v>178</v>
      </c>
      <c r="B83" s="10">
        <v>426</v>
      </c>
      <c r="C83" s="10">
        <v>66</v>
      </c>
      <c r="D83" s="10" t="s">
        <v>39</v>
      </c>
      <c r="E83" s="10">
        <v>1442000</v>
      </c>
      <c r="F83" s="13" t="s">
        <v>40</v>
      </c>
    </row>
    <row r="84" spans="1:6" ht="15" customHeight="1" x14ac:dyDescent="0.2">
      <c r="D84" s="15"/>
      <c r="F84" s="144"/>
    </row>
    <row r="85" spans="1:6" s="19" customFormat="1" ht="15" customHeight="1" x14ac:dyDescent="0.2">
      <c r="A85" s="50" t="s">
        <v>2069</v>
      </c>
      <c r="B85" s="28"/>
      <c r="C85" s="28"/>
      <c r="D85" s="28"/>
      <c r="E85" s="28"/>
      <c r="F85" s="28"/>
    </row>
    <row r="86" spans="1:6" s="19" customFormat="1" ht="15" customHeight="1" x14ac:dyDescent="0.2">
      <c r="A86" s="87" t="s">
        <v>2191</v>
      </c>
      <c r="B86" s="16">
        <v>716.28</v>
      </c>
      <c r="C86" s="16">
        <v>291.625</v>
      </c>
      <c r="D86" s="15" t="s">
        <v>39</v>
      </c>
      <c r="E86" s="12" t="s">
        <v>2192</v>
      </c>
      <c r="F86" s="12" t="s">
        <v>40</v>
      </c>
    </row>
    <row r="87" spans="1:6" s="19" customFormat="1" ht="15" customHeight="1" x14ac:dyDescent="0.2">
      <c r="A87" s="87"/>
      <c r="B87" s="16"/>
      <c r="C87" s="16"/>
      <c r="D87" s="15"/>
      <c r="E87" s="12"/>
      <c r="F87" s="12"/>
    </row>
    <row r="88" spans="1:6" ht="15" customHeight="1" x14ac:dyDescent="0.2">
      <c r="A88" s="8"/>
    </row>
    <row r="89" spans="1:6" ht="15" customHeight="1" x14ac:dyDescent="0.2">
      <c r="A89" s="89" t="s">
        <v>179</v>
      </c>
      <c r="B89" s="90"/>
      <c r="C89" s="91"/>
      <c r="D89" s="91"/>
      <c r="E89" s="90"/>
      <c r="F89" s="91"/>
    </row>
    <row r="90" spans="1:6" ht="15" customHeight="1" x14ac:dyDescent="0.2">
      <c r="C90" s="16"/>
      <c r="F90" s="144"/>
    </row>
    <row r="91" spans="1:6" ht="15" customHeight="1" x14ac:dyDescent="0.2">
      <c r="A91" s="118" t="s">
        <v>70</v>
      </c>
      <c r="C91" s="16"/>
      <c r="F91" s="144"/>
    </row>
    <row r="92" spans="1:6" ht="15" customHeight="1" x14ac:dyDescent="0.2">
      <c r="A92" s="86" t="s">
        <v>180</v>
      </c>
      <c r="B92" s="15">
        <v>468</v>
      </c>
      <c r="C92" s="16">
        <v>456</v>
      </c>
      <c r="D92" s="10">
        <v>3800000</v>
      </c>
      <c r="E92" s="12" t="s">
        <v>181</v>
      </c>
      <c r="F92" s="22">
        <f>((3643674-3800000)/3800000)*100</f>
        <v>-4.1138421052631582</v>
      </c>
    </row>
    <row r="93" spans="1:6" ht="15" customHeight="1" x14ac:dyDescent="0.2">
      <c r="A93" s="86"/>
      <c r="C93" s="16"/>
      <c r="D93" s="10"/>
      <c r="F93" s="22"/>
    </row>
    <row r="94" spans="1:6" ht="15" customHeight="1" x14ac:dyDescent="0.2">
      <c r="C94" s="16"/>
      <c r="F94" s="144"/>
    </row>
    <row r="95" spans="1:6" ht="15" customHeight="1" x14ac:dyDescent="0.2">
      <c r="A95" s="89" t="s">
        <v>182</v>
      </c>
      <c r="B95" s="90"/>
      <c r="C95" s="91"/>
      <c r="D95" s="91"/>
      <c r="E95" s="90"/>
      <c r="F95" s="91"/>
    </row>
    <row r="96" spans="1:6" ht="15" customHeight="1" x14ac:dyDescent="0.2">
      <c r="C96" s="15"/>
    </row>
    <row r="97" spans="1:6" ht="15" customHeight="1" x14ac:dyDescent="0.2">
      <c r="A97" s="118" t="s">
        <v>70</v>
      </c>
      <c r="C97" s="16"/>
      <c r="F97" s="144"/>
    </row>
    <row r="98" spans="1:6" ht="15" customHeight="1" x14ac:dyDescent="0.2">
      <c r="A98" s="84" t="s">
        <v>183</v>
      </c>
      <c r="B98" s="15">
        <v>1357</v>
      </c>
      <c r="C98" s="15">
        <v>1100</v>
      </c>
      <c r="D98" s="11" t="s">
        <v>39</v>
      </c>
      <c r="E98" s="10">
        <v>5200000</v>
      </c>
      <c r="F98" s="11" t="s">
        <v>40</v>
      </c>
    </row>
    <row r="99" spans="1:6" ht="15" customHeight="1" x14ac:dyDescent="0.2">
      <c r="A99" s="84" t="s">
        <v>184</v>
      </c>
      <c r="B99" s="15">
        <v>905</v>
      </c>
      <c r="C99" s="16">
        <v>780</v>
      </c>
      <c r="D99" s="11" t="s">
        <v>39</v>
      </c>
      <c r="E99" s="10">
        <v>2000000</v>
      </c>
      <c r="F99" s="11" t="s">
        <v>40</v>
      </c>
    </row>
    <row r="100" spans="1:6" ht="15" customHeight="1" x14ac:dyDescent="0.2">
      <c r="A100" s="19"/>
      <c r="B100" s="15">
        <v>2472</v>
      </c>
      <c r="C100" s="16">
        <v>595</v>
      </c>
      <c r="D100" s="11" t="s">
        <v>39</v>
      </c>
      <c r="E100" s="10">
        <v>4000000</v>
      </c>
      <c r="F100" s="11" t="s">
        <v>40</v>
      </c>
    </row>
    <row r="101" spans="1:6" ht="15" customHeight="1" x14ac:dyDescent="0.2">
      <c r="C101" s="15"/>
      <c r="D101" s="145"/>
      <c r="E101" s="49"/>
      <c r="F101" s="49"/>
    </row>
    <row r="102" spans="1:6" ht="15" customHeight="1" x14ac:dyDescent="0.2">
      <c r="A102" s="118" t="s">
        <v>76</v>
      </c>
      <c r="C102" s="16"/>
      <c r="F102" s="144"/>
    </row>
    <row r="103" spans="1:6" ht="15" customHeight="1" x14ac:dyDescent="0.2">
      <c r="A103" s="84" t="s">
        <v>185</v>
      </c>
      <c r="B103" s="15">
        <v>1169</v>
      </c>
      <c r="C103" s="15">
        <v>1100</v>
      </c>
      <c r="D103" s="11" t="s">
        <v>39</v>
      </c>
      <c r="E103" s="10">
        <v>2800000</v>
      </c>
      <c r="F103" s="11" t="s">
        <v>40</v>
      </c>
    </row>
    <row r="104" spans="1:6" ht="15" customHeight="1" x14ac:dyDescent="0.2">
      <c r="C104" s="15"/>
      <c r="D104" s="145"/>
      <c r="E104" s="49"/>
      <c r="F104" s="49"/>
    </row>
    <row r="105" spans="1:6" ht="15" customHeight="1" x14ac:dyDescent="0.2">
      <c r="A105" s="8" t="s">
        <v>1705</v>
      </c>
      <c r="C105" s="15"/>
    </row>
    <row r="106" spans="1:6" ht="15" customHeight="1" x14ac:dyDescent="0.2">
      <c r="A106" s="86" t="s">
        <v>2278</v>
      </c>
      <c r="B106" s="15">
        <v>2175</v>
      </c>
      <c r="C106" s="15">
        <v>129</v>
      </c>
      <c r="D106" s="15" t="s">
        <v>39</v>
      </c>
      <c r="E106" s="15">
        <v>3500000</v>
      </c>
      <c r="F106" s="12" t="s">
        <v>40</v>
      </c>
    </row>
    <row r="107" spans="1:6" ht="15" customHeight="1" x14ac:dyDescent="0.2">
      <c r="A107" s="86"/>
      <c r="C107" s="15"/>
      <c r="D107" s="15"/>
      <c r="E107" s="15"/>
      <c r="F107" s="12"/>
    </row>
    <row r="108" spans="1:6" ht="15" customHeight="1" x14ac:dyDescent="0.2">
      <c r="C108" s="15"/>
      <c r="D108" s="15"/>
      <c r="E108" s="15"/>
      <c r="F108" s="12"/>
    </row>
    <row r="109" spans="1:6" ht="15" customHeight="1" x14ac:dyDescent="0.2">
      <c r="A109" s="198" t="s">
        <v>186</v>
      </c>
      <c r="B109" s="198"/>
      <c r="C109" s="198"/>
      <c r="D109" s="198"/>
      <c r="E109" s="198"/>
      <c r="F109" s="198"/>
    </row>
    <row r="110" spans="1:6" ht="15" customHeight="1" x14ac:dyDescent="0.2">
      <c r="C110" s="15"/>
    </row>
    <row r="111" spans="1:6" ht="15" customHeight="1" x14ac:dyDescent="0.2">
      <c r="A111" s="118" t="s">
        <v>70</v>
      </c>
      <c r="C111" s="16"/>
      <c r="F111" s="144"/>
    </row>
    <row r="112" spans="1:6" ht="15" customHeight="1" x14ac:dyDescent="0.2">
      <c r="A112" s="86" t="s">
        <v>187</v>
      </c>
      <c r="B112" s="15">
        <v>1843</v>
      </c>
      <c r="C112" s="16">
        <v>298</v>
      </c>
      <c r="D112" s="11" t="s">
        <v>39</v>
      </c>
      <c r="E112" s="10">
        <v>3200000</v>
      </c>
      <c r="F112" s="11" t="s">
        <v>40</v>
      </c>
    </row>
    <row r="113" spans="1:6" ht="15" customHeight="1" x14ac:dyDescent="0.2">
      <c r="A113" s="84" t="s">
        <v>188</v>
      </c>
      <c r="B113" s="15">
        <v>1580</v>
      </c>
      <c r="C113" s="16">
        <v>170</v>
      </c>
      <c r="D113" s="11" t="s">
        <v>39</v>
      </c>
      <c r="E113" s="10">
        <v>4200000</v>
      </c>
      <c r="F113" s="11" t="s">
        <v>40</v>
      </c>
    </row>
    <row r="114" spans="1:6" ht="15" customHeight="1" x14ac:dyDescent="0.2">
      <c r="A114" s="86" t="s">
        <v>175</v>
      </c>
      <c r="B114" s="15">
        <v>1822</v>
      </c>
      <c r="C114" s="16">
        <v>191</v>
      </c>
      <c r="D114" s="11" t="s">
        <v>39</v>
      </c>
      <c r="E114" s="10">
        <v>3800000</v>
      </c>
      <c r="F114" s="11" t="s">
        <v>40</v>
      </c>
    </row>
    <row r="115" spans="1:6" ht="15" customHeight="1" x14ac:dyDescent="0.2">
      <c r="A115" s="84" t="s">
        <v>177</v>
      </c>
      <c r="B115" s="15">
        <v>1140</v>
      </c>
      <c r="C115" s="16">
        <v>405</v>
      </c>
      <c r="D115" s="11" t="s">
        <v>39</v>
      </c>
      <c r="E115" s="10">
        <v>5089000</v>
      </c>
      <c r="F115" s="11" t="s">
        <v>40</v>
      </c>
    </row>
    <row r="116" spans="1:6" ht="15" customHeight="1" x14ac:dyDescent="0.2">
      <c r="A116" s="19"/>
      <c r="B116" s="15">
        <v>1705</v>
      </c>
      <c r="C116" s="16">
        <v>738</v>
      </c>
      <c r="D116" s="11" t="s">
        <v>39</v>
      </c>
      <c r="E116" s="10">
        <v>7080000</v>
      </c>
      <c r="F116" s="11" t="s">
        <v>40</v>
      </c>
    </row>
    <row r="117" spans="1:6" ht="15" customHeight="1" x14ac:dyDescent="0.2">
      <c r="A117" s="19"/>
      <c r="C117" s="16"/>
      <c r="D117" s="11"/>
      <c r="E117" s="10"/>
      <c r="F117" s="11"/>
    </row>
    <row r="118" spans="1:6" ht="15" customHeight="1" x14ac:dyDescent="0.2">
      <c r="C118" s="16"/>
      <c r="D118" s="11"/>
      <c r="E118" s="10"/>
      <c r="F118" s="11"/>
    </row>
    <row r="119" spans="1:6" ht="15" customHeight="1" x14ac:dyDescent="0.2">
      <c r="A119" s="198" t="s">
        <v>189</v>
      </c>
      <c r="B119" s="198"/>
      <c r="C119" s="198"/>
      <c r="D119" s="198"/>
      <c r="E119" s="198"/>
      <c r="F119" s="198"/>
    </row>
    <row r="120" spans="1:6" ht="15" customHeight="1" x14ac:dyDescent="0.2">
      <c r="A120" s="118"/>
      <c r="B120" s="20"/>
      <c r="C120" s="21"/>
      <c r="D120" s="11"/>
      <c r="E120" s="11"/>
      <c r="F120" s="11"/>
    </row>
    <row r="121" spans="1:6" ht="15" customHeight="1" x14ac:dyDescent="0.2">
      <c r="A121" s="118" t="s">
        <v>70</v>
      </c>
      <c r="C121" s="16"/>
      <c r="F121" s="144"/>
    </row>
    <row r="122" spans="1:6" ht="15" customHeight="1" x14ac:dyDescent="0.2">
      <c r="A122" s="86" t="s">
        <v>190</v>
      </c>
      <c r="C122" s="16">
        <v>99</v>
      </c>
      <c r="D122" s="10">
        <v>400000</v>
      </c>
      <c r="E122" s="10">
        <v>430000</v>
      </c>
      <c r="F122" s="22">
        <f>((E122-D122)/D122)*100</f>
        <v>7.5</v>
      </c>
    </row>
    <row r="123" spans="1:6" ht="15" customHeight="1" x14ac:dyDescent="0.2">
      <c r="C123" s="16">
        <v>104</v>
      </c>
      <c r="D123" s="10">
        <v>389000</v>
      </c>
      <c r="E123" s="10" t="s">
        <v>191</v>
      </c>
      <c r="F123" s="22">
        <f>((407500-D123)/D123)*100</f>
        <v>4.7557840616966578</v>
      </c>
    </row>
    <row r="124" spans="1:6" ht="15" customHeight="1" x14ac:dyDescent="0.2">
      <c r="C124" s="16">
        <v>112</v>
      </c>
      <c r="D124" s="10">
        <v>950000</v>
      </c>
      <c r="E124" s="10" t="s">
        <v>192</v>
      </c>
      <c r="F124" s="22" t="s">
        <v>0</v>
      </c>
    </row>
    <row r="125" spans="1:6" ht="15" customHeight="1" x14ac:dyDescent="0.2">
      <c r="A125" s="8"/>
      <c r="C125" s="16">
        <v>123</v>
      </c>
      <c r="D125" s="10" t="s">
        <v>193</v>
      </c>
      <c r="E125" s="10" t="s">
        <v>194</v>
      </c>
      <c r="F125" s="22" t="s">
        <v>0</v>
      </c>
    </row>
    <row r="126" spans="1:6" ht="15" customHeight="1" x14ac:dyDescent="0.2">
      <c r="A126" s="8"/>
      <c r="C126" s="16"/>
      <c r="D126" s="10"/>
      <c r="E126" s="10"/>
      <c r="F126" s="22"/>
    </row>
    <row r="127" spans="1:6" ht="15" customHeight="1" x14ac:dyDescent="0.2">
      <c r="A127" s="8"/>
    </row>
    <row r="128" spans="1:6" ht="15" customHeight="1" x14ac:dyDescent="0.2">
      <c r="A128" s="198" t="s">
        <v>195</v>
      </c>
      <c r="B128" s="198"/>
      <c r="C128" s="198"/>
      <c r="D128" s="198"/>
      <c r="E128" s="198"/>
      <c r="F128" s="198"/>
    </row>
    <row r="129" spans="1:6" ht="15" customHeight="1" x14ac:dyDescent="0.2">
      <c r="A129" s="8"/>
    </row>
    <row r="130" spans="1:6" ht="15" customHeight="1" x14ac:dyDescent="0.2">
      <c r="A130" s="118" t="s">
        <v>70</v>
      </c>
      <c r="B130" s="98"/>
      <c r="C130" s="97"/>
      <c r="D130" s="97"/>
      <c r="E130" s="97"/>
      <c r="F130" s="99"/>
    </row>
    <row r="131" spans="1:6" ht="15" customHeight="1" x14ac:dyDescent="0.2">
      <c r="A131" s="86" t="s">
        <v>196</v>
      </c>
      <c r="B131" s="10">
        <v>7792</v>
      </c>
      <c r="C131" s="10"/>
      <c r="D131" s="10" t="s">
        <v>39</v>
      </c>
      <c r="E131" s="10">
        <v>1060</v>
      </c>
      <c r="F131" s="22" t="s">
        <v>40</v>
      </c>
    </row>
    <row r="132" spans="1:6" ht="15" customHeight="1" x14ac:dyDescent="0.2">
      <c r="A132" s="8"/>
    </row>
    <row r="133" spans="1:6" ht="15" customHeight="1" x14ac:dyDescent="0.2">
      <c r="A133" s="118" t="s">
        <v>78</v>
      </c>
      <c r="B133" s="98"/>
      <c r="C133" s="97"/>
      <c r="D133" s="97"/>
      <c r="E133" s="97"/>
      <c r="F133" s="99"/>
    </row>
    <row r="134" spans="1:6" ht="15" customHeight="1" x14ac:dyDescent="0.2">
      <c r="A134" s="86" t="s">
        <v>197</v>
      </c>
      <c r="B134" s="10">
        <v>771</v>
      </c>
      <c r="C134" s="10"/>
      <c r="D134" s="10" t="s">
        <v>39</v>
      </c>
      <c r="E134" s="10">
        <v>1427</v>
      </c>
      <c r="F134" s="22" t="s">
        <v>40</v>
      </c>
    </row>
    <row r="135" spans="1:6" ht="15" customHeight="1" x14ac:dyDescent="0.2">
      <c r="A135" s="8"/>
    </row>
    <row r="136" spans="1:6" ht="15" customHeight="1" x14ac:dyDescent="0.2">
      <c r="C136" s="15"/>
      <c r="E136" s="49"/>
      <c r="F136" s="49"/>
    </row>
    <row r="137" spans="1:6" ht="15" customHeight="1" x14ac:dyDescent="0.2">
      <c r="C137" s="15"/>
      <c r="F137" s="49"/>
    </row>
    <row r="138" spans="1:6" ht="15" customHeight="1" x14ac:dyDescent="0.2">
      <c r="A138" s="8"/>
    </row>
    <row r="139" spans="1:6" ht="15" customHeight="1" x14ac:dyDescent="0.2">
      <c r="A139" s="8"/>
    </row>
    <row r="140" spans="1:6" ht="15" customHeight="1" x14ac:dyDescent="0.2">
      <c r="A140" s="8"/>
    </row>
    <row r="141" spans="1:6" ht="15" customHeight="1" x14ac:dyDescent="0.2">
      <c r="E141" s="15"/>
    </row>
    <row r="142" spans="1:6" ht="15" customHeight="1" x14ac:dyDescent="0.2">
      <c r="C142" s="146"/>
      <c r="E142" s="15"/>
    </row>
    <row r="143" spans="1:6" ht="15" customHeight="1" x14ac:dyDescent="0.2">
      <c r="B143" s="147"/>
    </row>
    <row r="144" spans="1:6" ht="15" customHeight="1" x14ac:dyDescent="0.2">
      <c r="A144" s="8"/>
    </row>
    <row r="145" spans="1:6" ht="15" customHeight="1" x14ac:dyDescent="0.2">
      <c r="A145" s="96"/>
      <c r="B145" s="98"/>
      <c r="C145" s="97"/>
      <c r="D145" s="98"/>
      <c r="E145" s="97"/>
      <c r="F145" s="99"/>
    </row>
    <row r="146" spans="1:6" ht="15" customHeight="1" x14ac:dyDescent="0.2">
      <c r="D146" s="15"/>
      <c r="E146" s="49"/>
      <c r="F146" s="49"/>
    </row>
    <row r="147" spans="1:6" ht="15" customHeight="1" x14ac:dyDescent="0.2">
      <c r="D147" s="15"/>
      <c r="E147" s="49"/>
      <c r="F147" s="49"/>
    </row>
    <row r="148" spans="1:6" ht="15" customHeight="1" x14ac:dyDescent="0.2">
      <c r="C148" s="15"/>
      <c r="E148" s="49"/>
      <c r="F148" s="49"/>
    </row>
    <row r="149" spans="1:6" ht="15" customHeight="1" x14ac:dyDescent="0.2">
      <c r="C149" s="15"/>
      <c r="E149" s="148"/>
      <c r="F149" s="49"/>
    </row>
    <row r="150" spans="1:6" ht="15" customHeight="1" x14ac:dyDescent="0.2">
      <c r="C150" s="15"/>
      <c r="F150" s="49"/>
    </row>
    <row r="151" spans="1:6" ht="15" customHeight="1" x14ac:dyDescent="0.2">
      <c r="A151" s="8"/>
      <c r="C151" s="15"/>
    </row>
    <row r="152" spans="1:6" ht="15" customHeight="1" x14ac:dyDescent="0.2">
      <c r="A152" s="8"/>
      <c r="B152" s="76"/>
      <c r="C152" s="76"/>
    </row>
    <row r="153" spans="1:6" ht="15" customHeight="1" x14ac:dyDescent="0.2">
      <c r="C153" s="15"/>
      <c r="E153" s="49"/>
      <c r="F153" s="49"/>
    </row>
    <row r="154" spans="1:6" ht="15" customHeight="1" x14ac:dyDescent="0.2">
      <c r="C154" s="15"/>
      <c r="D154" s="141"/>
    </row>
    <row r="155" spans="1:6" ht="15" customHeight="1" x14ac:dyDescent="0.2">
      <c r="A155" s="8"/>
      <c r="C155" s="15"/>
    </row>
    <row r="156" spans="1:6" ht="15" customHeight="1" x14ac:dyDescent="0.2">
      <c r="A156" s="8"/>
      <c r="C156" s="15"/>
    </row>
    <row r="157" spans="1:6" ht="15" customHeight="1" x14ac:dyDescent="0.2">
      <c r="C157" s="15"/>
      <c r="D157" s="15"/>
      <c r="E157" s="49"/>
      <c r="F157" s="49"/>
    </row>
    <row r="158" spans="1:6" ht="15" customHeight="1" x14ac:dyDescent="0.2">
      <c r="C158" s="15"/>
      <c r="D158" s="15"/>
      <c r="F158" s="144"/>
    </row>
    <row r="159" spans="1:6" ht="15" customHeight="1" x14ac:dyDescent="0.2">
      <c r="A159" s="8"/>
    </row>
    <row r="160" spans="1:6" ht="15" customHeight="1" x14ac:dyDescent="0.2">
      <c r="A160" s="8"/>
    </row>
    <row r="161" spans="1:6" ht="15" customHeight="1" x14ac:dyDescent="0.2">
      <c r="A161" s="8"/>
    </row>
    <row r="162" spans="1:6" ht="15" customHeight="1" x14ac:dyDescent="0.2">
      <c r="A162" s="8"/>
    </row>
    <row r="164" spans="1:6" ht="15" customHeight="1" x14ac:dyDescent="0.2">
      <c r="E164" s="15"/>
    </row>
    <row r="165" spans="1:6" ht="15" customHeight="1" x14ac:dyDescent="0.2">
      <c r="B165" s="12"/>
      <c r="E165" s="15"/>
    </row>
    <row r="167" spans="1:6" ht="15" customHeight="1" x14ac:dyDescent="0.2">
      <c r="F167" s="12"/>
    </row>
    <row r="169" spans="1:6" ht="15" customHeight="1" x14ac:dyDescent="0.2">
      <c r="A169" s="8"/>
    </row>
    <row r="172" spans="1:6" ht="15" customHeight="1" x14ac:dyDescent="0.2">
      <c r="D172" s="15"/>
      <c r="E172" s="49"/>
      <c r="F172" s="49"/>
    </row>
    <row r="173" spans="1:6" ht="15" customHeight="1" x14ac:dyDescent="0.2">
      <c r="D173" s="49"/>
      <c r="F173" s="49"/>
    </row>
    <row r="174" spans="1:6" ht="15" customHeight="1" x14ac:dyDescent="0.2">
      <c r="D174" s="15"/>
      <c r="E174" s="49"/>
      <c r="F174" s="49"/>
    </row>
    <row r="175" spans="1:6" ht="15" customHeight="1" x14ac:dyDescent="0.2">
      <c r="E175" s="49"/>
      <c r="F175" s="49"/>
    </row>
    <row r="176" spans="1:6" ht="15" customHeight="1" x14ac:dyDescent="0.2">
      <c r="F176" s="49"/>
    </row>
    <row r="177" spans="1:6" ht="15" customHeight="1" x14ac:dyDescent="0.2">
      <c r="D177" s="15"/>
      <c r="E177" s="49"/>
      <c r="F177" s="49"/>
    </row>
    <row r="178" spans="1:6" ht="15" customHeight="1" x14ac:dyDescent="0.2">
      <c r="C178" s="107"/>
      <c r="D178" s="15"/>
      <c r="E178" s="49"/>
      <c r="F178" s="49"/>
    </row>
    <row r="179" spans="1:6" ht="15" customHeight="1" x14ac:dyDescent="0.2">
      <c r="E179" s="49"/>
      <c r="F179" s="49"/>
    </row>
    <row r="180" spans="1:6" ht="15" customHeight="1" x14ac:dyDescent="0.2">
      <c r="E180" s="49"/>
      <c r="F180" s="49"/>
    </row>
    <row r="181" spans="1:6" ht="15" customHeight="1" x14ac:dyDescent="0.2">
      <c r="C181" s="16"/>
      <c r="E181" s="49"/>
      <c r="F181" s="49"/>
    </row>
    <row r="182" spans="1:6" ht="15" customHeight="1" x14ac:dyDescent="0.2">
      <c r="C182" s="16"/>
      <c r="E182" s="15"/>
      <c r="F182" s="49"/>
    </row>
    <row r="183" spans="1:6" ht="15" customHeight="1" x14ac:dyDescent="0.2">
      <c r="E183" s="49"/>
      <c r="F183" s="49"/>
    </row>
    <row r="184" spans="1:6" ht="15" customHeight="1" x14ac:dyDescent="0.2">
      <c r="E184" s="49"/>
      <c r="F184" s="49"/>
    </row>
    <row r="185" spans="1:6" ht="15" customHeight="1" x14ac:dyDescent="0.2">
      <c r="E185" s="49"/>
      <c r="F185" s="49"/>
    </row>
    <row r="186" spans="1:6" ht="15" customHeight="1" x14ac:dyDescent="0.2">
      <c r="E186" s="49"/>
      <c r="F186" s="49"/>
    </row>
    <row r="187" spans="1:6" ht="15" customHeight="1" x14ac:dyDescent="0.2">
      <c r="E187" s="49"/>
      <c r="F187" s="49"/>
    </row>
    <row r="188" spans="1:6" ht="15" customHeight="1" x14ac:dyDescent="0.2">
      <c r="E188" s="15"/>
      <c r="F188" s="49"/>
    </row>
    <row r="189" spans="1:6" ht="15" customHeight="1" x14ac:dyDescent="0.2">
      <c r="E189" s="15"/>
      <c r="F189" s="49"/>
    </row>
    <row r="190" spans="1:6" ht="15" customHeight="1" x14ac:dyDescent="0.2">
      <c r="A190" s="8"/>
    </row>
    <row r="191" spans="1:6" ht="15" customHeight="1" x14ac:dyDescent="0.2">
      <c r="A191" s="8"/>
    </row>
    <row r="192" spans="1:6" ht="15" customHeight="1" x14ac:dyDescent="0.2">
      <c r="D192" s="15"/>
      <c r="E192" s="49"/>
      <c r="F192" s="49"/>
    </row>
    <row r="193" spans="1:6" ht="15" customHeight="1" x14ac:dyDescent="0.2">
      <c r="D193" s="15"/>
      <c r="E193" s="49"/>
      <c r="F193" s="49"/>
    </row>
    <row r="194" spans="1:6" ht="15" customHeight="1" x14ac:dyDescent="0.2">
      <c r="D194" s="15"/>
      <c r="E194" s="49"/>
      <c r="F194" s="49"/>
    </row>
    <row r="195" spans="1:6" ht="15" customHeight="1" x14ac:dyDescent="0.2">
      <c r="D195" s="15"/>
      <c r="E195" s="49"/>
      <c r="F195" s="49"/>
    </row>
    <row r="196" spans="1:6" ht="15" customHeight="1" x14ac:dyDescent="0.2">
      <c r="D196" s="15"/>
      <c r="E196" s="49"/>
      <c r="F196" s="49"/>
    </row>
    <row r="197" spans="1:6" ht="15" customHeight="1" x14ac:dyDescent="0.2">
      <c r="D197" s="15"/>
      <c r="E197" s="49"/>
      <c r="F197" s="49"/>
    </row>
    <row r="198" spans="1:6" ht="15" customHeight="1" x14ac:dyDescent="0.2">
      <c r="D198" s="15"/>
      <c r="E198" s="49"/>
      <c r="F198" s="49"/>
    </row>
    <row r="199" spans="1:6" ht="15" customHeight="1" x14ac:dyDescent="0.2">
      <c r="D199" s="15"/>
      <c r="E199" s="49"/>
      <c r="F199" s="49"/>
    </row>
    <row r="200" spans="1:6" ht="15" customHeight="1" x14ac:dyDescent="0.2">
      <c r="D200" s="15"/>
      <c r="E200" s="13"/>
      <c r="F200" s="14"/>
    </row>
    <row r="201" spans="1:6" ht="15" customHeight="1" x14ac:dyDescent="0.2">
      <c r="D201" s="15"/>
      <c r="E201" s="13"/>
      <c r="F201" s="74"/>
    </row>
    <row r="202" spans="1:6" ht="15" customHeight="1" x14ac:dyDescent="0.2">
      <c r="D202" s="15"/>
      <c r="E202" s="49"/>
      <c r="F202" s="49"/>
    </row>
    <row r="203" spans="1:6" ht="15" customHeight="1" x14ac:dyDescent="0.2">
      <c r="D203" s="15"/>
    </row>
    <row r="204" spans="1:6" ht="15" customHeight="1" x14ac:dyDescent="0.2">
      <c r="D204" s="15"/>
      <c r="E204" s="49"/>
      <c r="F204" s="49"/>
    </row>
    <row r="205" spans="1:6" ht="15" customHeight="1" x14ac:dyDescent="0.2">
      <c r="D205" s="15"/>
    </row>
    <row r="206" spans="1:6" ht="15" customHeight="1" x14ac:dyDescent="0.2">
      <c r="A206" s="120"/>
      <c r="D206" s="15"/>
      <c r="E206" s="49"/>
      <c r="F206" s="49"/>
    </row>
    <row r="207" spans="1:6" ht="15" customHeight="1" x14ac:dyDescent="0.2">
      <c r="A207" s="120"/>
      <c r="D207" s="15"/>
      <c r="F207" s="74"/>
    </row>
    <row r="208" spans="1:6" ht="15" customHeight="1" x14ac:dyDescent="0.2">
      <c r="A208" s="120"/>
      <c r="D208" s="15"/>
      <c r="F208" s="144"/>
    </row>
    <row r="209" spans="1:6" ht="15" customHeight="1" x14ac:dyDescent="0.2">
      <c r="D209" s="15"/>
      <c r="F209" s="144"/>
    </row>
    <row r="210" spans="1:6" ht="15" customHeight="1" x14ac:dyDescent="0.2">
      <c r="A210" s="120"/>
      <c r="D210" s="15"/>
      <c r="F210" s="144"/>
    </row>
    <row r="211" spans="1:6" ht="15" customHeight="1" x14ac:dyDescent="0.2">
      <c r="A211" s="120"/>
      <c r="D211" s="15"/>
      <c r="F211" s="144"/>
    </row>
    <row r="212" spans="1:6" ht="15" customHeight="1" x14ac:dyDescent="0.2">
      <c r="D212" s="15"/>
    </row>
    <row r="213" spans="1:6" ht="15" customHeight="1" x14ac:dyDescent="0.2">
      <c r="D213" s="15"/>
      <c r="F213" s="144"/>
    </row>
    <row r="214" spans="1:6" ht="15" customHeight="1" x14ac:dyDescent="0.2">
      <c r="D214" s="15"/>
    </row>
    <row r="215" spans="1:6" ht="15" customHeight="1" x14ac:dyDescent="0.2">
      <c r="A215" s="8"/>
    </row>
    <row r="217" spans="1:6" ht="15" customHeight="1" x14ac:dyDescent="0.2">
      <c r="C217" s="16"/>
      <c r="F217" s="144"/>
    </row>
    <row r="218" spans="1:6" ht="15" customHeight="1" x14ac:dyDescent="0.2">
      <c r="C218" s="15"/>
    </row>
    <row r="219" spans="1:6" ht="15" customHeight="1" x14ac:dyDescent="0.2">
      <c r="A219" s="8"/>
      <c r="C219" s="15"/>
    </row>
    <row r="220" spans="1:6" ht="15" customHeight="1" x14ac:dyDescent="0.2">
      <c r="C220" s="15"/>
    </row>
    <row r="221" spans="1:6" ht="15" customHeight="1" x14ac:dyDescent="0.2">
      <c r="C221" s="15"/>
      <c r="E221" s="49"/>
      <c r="F221" s="49"/>
    </row>
    <row r="222" spans="1:6" ht="15" customHeight="1" x14ac:dyDescent="0.2">
      <c r="C222" s="15"/>
      <c r="D222" s="141"/>
    </row>
    <row r="223" spans="1:6" ht="15" customHeight="1" x14ac:dyDescent="0.2">
      <c r="C223" s="15"/>
      <c r="D223" s="145"/>
      <c r="E223" s="49"/>
      <c r="F223" s="49"/>
    </row>
    <row r="224" spans="1:6" ht="15" customHeight="1" x14ac:dyDescent="0.2">
      <c r="C224" s="15"/>
      <c r="D224" s="145"/>
    </row>
    <row r="225" spans="1:6" ht="15" customHeight="1" x14ac:dyDescent="0.2">
      <c r="C225" s="15"/>
      <c r="D225" s="145"/>
    </row>
    <row r="226" spans="1:6" ht="15" customHeight="1" x14ac:dyDescent="0.2">
      <c r="C226" s="15"/>
      <c r="D226" s="145"/>
      <c r="E226" s="49"/>
      <c r="F226" s="49"/>
    </row>
    <row r="227" spans="1:6" ht="15" customHeight="1" x14ac:dyDescent="0.2">
      <c r="C227" s="15"/>
      <c r="D227" s="145"/>
      <c r="E227" s="49"/>
      <c r="F227" s="49"/>
    </row>
    <row r="228" spans="1:6" ht="15" customHeight="1" x14ac:dyDescent="0.2">
      <c r="C228" s="15"/>
      <c r="D228" s="145"/>
    </row>
    <row r="229" spans="1:6" ht="15" customHeight="1" x14ac:dyDescent="0.2">
      <c r="C229" s="15"/>
      <c r="D229" s="145"/>
    </row>
    <row r="230" spans="1:6" ht="15" customHeight="1" x14ac:dyDescent="0.2">
      <c r="C230" s="15"/>
      <c r="D230" s="145"/>
    </row>
    <row r="231" spans="1:6" ht="15" customHeight="1" x14ac:dyDescent="0.2">
      <c r="C231" s="15"/>
      <c r="D231" s="145"/>
    </row>
    <row r="232" spans="1:6" ht="15" customHeight="1" x14ac:dyDescent="0.2">
      <c r="A232" s="8"/>
      <c r="B232" s="12"/>
    </row>
    <row r="233" spans="1:6" ht="15" customHeight="1" x14ac:dyDescent="0.2">
      <c r="B233" s="12"/>
      <c r="E233" s="15"/>
    </row>
    <row r="235" spans="1:6" ht="15" customHeight="1" x14ac:dyDescent="0.2">
      <c r="A235" s="8"/>
    </row>
    <row r="236" spans="1:6" ht="15" customHeight="1" x14ac:dyDescent="0.2">
      <c r="A236" s="8"/>
    </row>
    <row r="237" spans="1:6" ht="15" customHeight="1" x14ac:dyDescent="0.2">
      <c r="A237" s="8"/>
    </row>
    <row r="238" spans="1:6" ht="15" customHeight="1" x14ac:dyDescent="0.2">
      <c r="E238" s="49"/>
      <c r="F238" s="49"/>
    </row>
    <row r="239" spans="1:6" ht="15" customHeight="1" x14ac:dyDescent="0.2">
      <c r="A239" s="8"/>
    </row>
    <row r="240" spans="1:6" ht="15" customHeight="1" x14ac:dyDescent="0.2">
      <c r="A240" s="8"/>
    </row>
    <row r="241" spans="1:6" ht="15" customHeight="1" x14ac:dyDescent="0.2">
      <c r="D241" s="15"/>
    </row>
    <row r="242" spans="1:6" ht="15" customHeight="1" x14ac:dyDescent="0.2">
      <c r="A242" s="8"/>
      <c r="C242" s="15"/>
    </row>
    <row r="243" spans="1:6" ht="15" customHeight="1" x14ac:dyDescent="0.2">
      <c r="A243" s="8"/>
      <c r="C243" s="15"/>
    </row>
    <row r="244" spans="1:6" ht="15" customHeight="1" x14ac:dyDescent="0.2">
      <c r="C244" s="15"/>
      <c r="D244" s="15"/>
      <c r="E244" s="49"/>
      <c r="F244" s="49"/>
    </row>
    <row r="245" spans="1:6" ht="15" customHeight="1" x14ac:dyDescent="0.2">
      <c r="C245" s="15"/>
      <c r="D245" s="15"/>
    </row>
    <row r="246" spans="1:6" ht="15" customHeight="1" x14ac:dyDescent="0.2">
      <c r="A246" s="8"/>
    </row>
    <row r="247" spans="1:6" ht="15" customHeight="1" x14ac:dyDescent="0.2">
      <c r="A247" s="8"/>
      <c r="C247" s="15"/>
    </row>
    <row r="248" spans="1:6" ht="15" customHeight="1" x14ac:dyDescent="0.2">
      <c r="A248" s="8"/>
      <c r="C248" s="15"/>
    </row>
    <row r="249" spans="1:6" ht="15" customHeight="1" x14ac:dyDescent="0.2">
      <c r="A249" s="8"/>
      <c r="C249" s="15"/>
    </row>
    <row r="250" spans="1:6" ht="15" customHeight="1" x14ac:dyDescent="0.2">
      <c r="C250" s="15"/>
      <c r="E250" s="49"/>
      <c r="F250" s="49"/>
    </row>
    <row r="251" spans="1:6" ht="15" customHeight="1" x14ac:dyDescent="0.2">
      <c r="C251" s="15"/>
      <c r="E251" s="49"/>
      <c r="F251" s="49"/>
    </row>
    <row r="252" spans="1:6" ht="15" customHeight="1" x14ac:dyDescent="0.2">
      <c r="C252" s="15"/>
    </row>
    <row r="253" spans="1:6" ht="15" customHeight="1" x14ac:dyDescent="0.2">
      <c r="A253" s="8"/>
    </row>
    <row r="254" spans="1:6" ht="15" customHeight="1" x14ac:dyDescent="0.2">
      <c r="A254" s="8"/>
    </row>
    <row r="255" spans="1:6" ht="15" customHeight="1" x14ac:dyDescent="0.2">
      <c r="A255" s="8"/>
    </row>
    <row r="256" spans="1:6" ht="15" customHeight="1" x14ac:dyDescent="0.2">
      <c r="A256" s="96"/>
      <c r="B256" s="98"/>
      <c r="C256" s="97"/>
      <c r="D256" s="97"/>
      <c r="E256" s="97"/>
      <c r="F256" s="99"/>
    </row>
    <row r="257" spans="1:6" ht="15" customHeight="1" x14ac:dyDescent="0.2">
      <c r="E257" s="49"/>
      <c r="F257" s="49"/>
    </row>
    <row r="259" spans="1:6" ht="15" customHeight="1" x14ac:dyDescent="0.2">
      <c r="A259" s="8"/>
      <c r="D259" s="15"/>
    </row>
    <row r="260" spans="1:6" ht="15" customHeight="1" x14ac:dyDescent="0.2">
      <c r="D260" s="15"/>
      <c r="F260" s="144"/>
    </row>
    <row r="261" spans="1:6" ht="15" customHeight="1" x14ac:dyDescent="0.2">
      <c r="D261" s="15"/>
      <c r="F261" s="144"/>
    </row>
    <row r="262" spans="1:6" ht="15" customHeight="1" x14ac:dyDescent="0.2">
      <c r="A262" s="8"/>
      <c r="C262" s="15"/>
    </row>
    <row r="263" spans="1:6" ht="15" customHeight="1" x14ac:dyDescent="0.2">
      <c r="A263" s="8"/>
      <c r="C263" s="15"/>
    </row>
    <row r="264" spans="1:6" ht="15" customHeight="1" x14ac:dyDescent="0.2">
      <c r="C264" s="15"/>
      <c r="D264" s="149"/>
      <c r="E264" s="146"/>
      <c r="F264" s="144"/>
    </row>
    <row r="265" spans="1:6" ht="15" customHeight="1" x14ac:dyDescent="0.2">
      <c r="C265" s="15"/>
      <c r="D265" s="15"/>
    </row>
    <row r="266" spans="1:6" ht="15" customHeight="1" x14ac:dyDescent="0.2">
      <c r="C266" s="15"/>
      <c r="E266" s="49"/>
      <c r="F266" s="49"/>
    </row>
    <row r="267" spans="1:6" ht="15" customHeight="1" x14ac:dyDescent="0.2">
      <c r="A267" s="8"/>
    </row>
    <row r="268" spans="1:6" ht="15" customHeight="1" x14ac:dyDescent="0.2">
      <c r="A268" s="8"/>
    </row>
    <row r="269" spans="1:6" ht="15" customHeight="1" x14ac:dyDescent="0.2">
      <c r="A269" s="8"/>
    </row>
    <row r="270" spans="1:6" ht="15" customHeight="1" x14ac:dyDescent="0.2">
      <c r="C270" s="16"/>
      <c r="F270" s="144"/>
    </row>
    <row r="271" spans="1:6" ht="15" customHeight="1" x14ac:dyDescent="0.2">
      <c r="C271" s="16"/>
      <c r="D271" s="15"/>
      <c r="F271" s="144"/>
    </row>
    <row r="272" spans="1:6" ht="15" customHeight="1" x14ac:dyDescent="0.2">
      <c r="C272" s="16"/>
      <c r="D272" s="15"/>
    </row>
    <row r="273" spans="1:6" ht="15" customHeight="1" x14ac:dyDescent="0.2">
      <c r="A273" s="8"/>
      <c r="C273" s="16"/>
      <c r="D273" s="15"/>
    </row>
    <row r="274" spans="1:6" ht="15" customHeight="1" x14ac:dyDescent="0.2">
      <c r="C274" s="16"/>
      <c r="D274" s="15"/>
      <c r="E274" s="15"/>
      <c r="F274" s="49"/>
    </row>
    <row r="275" spans="1:6" ht="15" customHeight="1" x14ac:dyDescent="0.2">
      <c r="C275" s="16"/>
      <c r="D275" s="15"/>
    </row>
    <row r="276" spans="1:6" ht="15" customHeight="1" x14ac:dyDescent="0.2">
      <c r="A276" s="8"/>
    </row>
    <row r="277" spans="1:6" ht="15" customHeight="1" x14ac:dyDescent="0.2">
      <c r="A277" s="8"/>
    </row>
    <row r="278" spans="1:6" ht="15" customHeight="1" x14ac:dyDescent="0.2">
      <c r="A278" s="8"/>
    </row>
    <row r="279" spans="1:6" ht="15" customHeight="1" x14ac:dyDescent="0.2">
      <c r="D279" s="15"/>
      <c r="E279" s="49"/>
      <c r="F279" s="49"/>
    </row>
    <row r="280" spans="1:6" ht="15" customHeight="1" x14ac:dyDescent="0.2">
      <c r="D280" s="49"/>
      <c r="F280" s="49"/>
    </row>
    <row r="281" spans="1:6" ht="15" customHeight="1" x14ac:dyDescent="0.2">
      <c r="D281" s="15"/>
    </row>
    <row r="282" spans="1:6" ht="15" customHeight="1" x14ac:dyDescent="0.2">
      <c r="A282" s="8"/>
      <c r="D282" s="15"/>
    </row>
    <row r="283" spans="1:6" ht="15" customHeight="1" x14ac:dyDescent="0.2">
      <c r="B283" s="12"/>
      <c r="E283" s="15"/>
    </row>
    <row r="284" spans="1:6" ht="15" customHeight="1" x14ac:dyDescent="0.2">
      <c r="A284" s="8"/>
    </row>
    <row r="285" spans="1:6" ht="15" customHeight="1" x14ac:dyDescent="0.2">
      <c r="A285" s="8"/>
      <c r="B285" s="76"/>
      <c r="C285" s="49"/>
      <c r="D285" s="49"/>
      <c r="F285" s="108"/>
    </row>
    <row r="286" spans="1:6" ht="15" customHeight="1" x14ac:dyDescent="0.2">
      <c r="A286" s="8"/>
      <c r="B286" s="76"/>
      <c r="C286" s="49"/>
      <c r="D286" s="49"/>
      <c r="F286" s="108"/>
    </row>
    <row r="287" spans="1:6" ht="15" customHeight="1" x14ac:dyDescent="0.2">
      <c r="A287" s="8"/>
    </row>
    <row r="288" spans="1:6" ht="15" customHeight="1" x14ac:dyDescent="0.2">
      <c r="C288" s="15"/>
      <c r="E288" s="49"/>
      <c r="F288" s="49"/>
    </row>
    <row r="289" spans="1:6" ht="15" customHeight="1" x14ac:dyDescent="0.2">
      <c r="C289" s="15"/>
      <c r="F289" s="49"/>
    </row>
    <row r="290" spans="1:6" ht="15" customHeight="1" x14ac:dyDescent="0.2">
      <c r="B290" s="71"/>
      <c r="C290" s="14"/>
      <c r="D290" s="14"/>
      <c r="F290" s="14"/>
    </row>
    <row r="291" spans="1:6" ht="15" customHeight="1" x14ac:dyDescent="0.2">
      <c r="A291" s="8"/>
    </row>
    <row r="292" spans="1:6" ht="15" customHeight="1" x14ac:dyDescent="0.2">
      <c r="C292" s="15"/>
      <c r="D292" s="15"/>
      <c r="F292" s="144"/>
    </row>
    <row r="293" spans="1:6" ht="15" customHeight="1" x14ac:dyDescent="0.2">
      <c r="A293" s="8"/>
      <c r="C293" s="15"/>
    </row>
    <row r="294" spans="1:6" ht="15" customHeight="1" x14ac:dyDescent="0.2">
      <c r="A294" s="8"/>
      <c r="C294" s="15"/>
    </row>
    <row r="295" spans="1:6" ht="15" customHeight="1" x14ac:dyDescent="0.2">
      <c r="C295" s="15"/>
      <c r="D295" s="15"/>
      <c r="E295" s="49"/>
      <c r="F295" s="49"/>
    </row>
    <row r="296" spans="1:6" ht="15" customHeight="1" x14ac:dyDescent="0.2">
      <c r="A296" s="8"/>
    </row>
    <row r="297" spans="1:6" ht="15" customHeight="1" x14ac:dyDescent="0.2">
      <c r="A297" s="8"/>
    </row>
    <row r="298" spans="1:6" ht="15" customHeight="1" x14ac:dyDescent="0.2">
      <c r="C298" s="16"/>
      <c r="D298" s="15"/>
      <c r="F298" s="144"/>
    </row>
    <row r="299" spans="1:6" ht="15" customHeight="1" x14ac:dyDescent="0.2">
      <c r="A299" s="8"/>
    </row>
    <row r="300" spans="1:6" ht="15" customHeight="1" x14ac:dyDescent="0.2">
      <c r="A300" s="8"/>
    </row>
    <row r="301" spans="1:6" ht="15" customHeight="1" x14ac:dyDescent="0.2">
      <c r="A301" s="8"/>
      <c r="C301" s="15"/>
    </row>
    <row r="302" spans="1:6" ht="15" customHeight="1" x14ac:dyDescent="0.2">
      <c r="A302" s="8"/>
      <c r="C302" s="15"/>
    </row>
    <row r="303" spans="1:6" ht="15" customHeight="1" x14ac:dyDescent="0.2">
      <c r="C303" s="15"/>
      <c r="D303" s="15"/>
      <c r="E303" s="49"/>
      <c r="F303" s="49"/>
    </row>
    <row r="304" spans="1:6" ht="15" customHeight="1" x14ac:dyDescent="0.2">
      <c r="A304" s="8"/>
    </row>
    <row r="305" spans="1:6" ht="15" customHeight="1" x14ac:dyDescent="0.2">
      <c r="A305" s="8"/>
    </row>
    <row r="306" spans="1:6" ht="15" customHeight="1" x14ac:dyDescent="0.2">
      <c r="C306" s="15"/>
      <c r="E306" s="15"/>
    </row>
    <row r="307" spans="1:6" ht="15" customHeight="1" x14ac:dyDescent="0.2">
      <c r="C307" s="15"/>
      <c r="E307" s="15"/>
    </row>
    <row r="308" spans="1:6" ht="15" customHeight="1" x14ac:dyDescent="0.2">
      <c r="A308" s="8"/>
    </row>
    <row r="309" spans="1:6" ht="15" customHeight="1" x14ac:dyDescent="0.2">
      <c r="A309" s="8"/>
    </row>
    <row r="310" spans="1:6" ht="15" customHeight="1" x14ac:dyDescent="0.2">
      <c r="A310" s="8"/>
    </row>
    <row r="311" spans="1:6" ht="15" customHeight="1" x14ac:dyDescent="0.2">
      <c r="A311" s="8"/>
      <c r="C311" s="15"/>
    </row>
    <row r="312" spans="1:6" ht="15" customHeight="1" x14ac:dyDescent="0.2">
      <c r="A312" s="8"/>
      <c r="C312" s="15"/>
    </row>
    <row r="313" spans="1:6" ht="15" customHeight="1" x14ac:dyDescent="0.2">
      <c r="C313" s="15"/>
      <c r="E313" s="49"/>
      <c r="F313" s="49"/>
    </row>
    <row r="314" spans="1:6" ht="15" customHeight="1" x14ac:dyDescent="0.2">
      <c r="A314" s="8"/>
      <c r="C314" s="15"/>
      <c r="E314" s="49"/>
      <c r="F314" s="49"/>
    </row>
    <row r="315" spans="1:6" ht="15" customHeight="1" x14ac:dyDescent="0.2">
      <c r="A315" s="8"/>
      <c r="E315" s="15"/>
    </row>
    <row r="316" spans="1:6" ht="15" customHeight="1" x14ac:dyDescent="0.2">
      <c r="A316" s="8"/>
      <c r="E316" s="15"/>
    </row>
    <row r="317" spans="1:6" ht="15" customHeight="1" x14ac:dyDescent="0.2">
      <c r="A317" s="8"/>
      <c r="E317" s="15"/>
    </row>
    <row r="318" spans="1:6" ht="15" customHeight="1" x14ac:dyDescent="0.2">
      <c r="A318" s="8"/>
      <c r="E318" s="15"/>
    </row>
    <row r="319" spans="1:6" ht="15" customHeight="1" x14ac:dyDescent="0.2">
      <c r="A319" s="8"/>
      <c r="E319" s="15"/>
    </row>
    <row r="320" spans="1:6" ht="15" customHeight="1" x14ac:dyDescent="0.2">
      <c r="A320" s="8"/>
      <c r="E320" s="15"/>
    </row>
    <row r="321" spans="1:5" ht="15" customHeight="1" x14ac:dyDescent="0.2">
      <c r="E321" s="15"/>
    </row>
    <row r="322" spans="1:5" ht="15" customHeight="1" x14ac:dyDescent="0.2">
      <c r="A322" s="8"/>
      <c r="E322" s="15"/>
    </row>
    <row r="323" spans="1:5" ht="15" customHeight="1" x14ac:dyDescent="0.2">
      <c r="A323" s="8"/>
      <c r="E323" s="15"/>
    </row>
    <row r="324" spans="1:5" ht="15" customHeight="1" x14ac:dyDescent="0.2">
      <c r="E324" s="15"/>
    </row>
    <row r="325" spans="1:5" ht="15" customHeight="1" x14ac:dyDescent="0.2">
      <c r="A325" s="8"/>
      <c r="E325" s="15"/>
    </row>
    <row r="326" spans="1:5" ht="15" customHeight="1" x14ac:dyDescent="0.2">
      <c r="A326" s="8"/>
      <c r="E326" s="15"/>
    </row>
    <row r="327" spans="1:5" ht="15" customHeight="1" x14ac:dyDescent="0.2">
      <c r="A327" s="8"/>
      <c r="E327" s="15"/>
    </row>
    <row r="328" spans="1:5" ht="15" customHeight="1" x14ac:dyDescent="0.2">
      <c r="A328" s="8"/>
      <c r="C328" s="15"/>
    </row>
    <row r="329" spans="1:5" ht="15" customHeight="1" x14ac:dyDescent="0.2">
      <c r="A329" s="8"/>
      <c r="C329" s="15"/>
    </row>
    <row r="330" spans="1:5" ht="15" customHeight="1" x14ac:dyDescent="0.2">
      <c r="A330" s="8"/>
      <c r="C330" s="15"/>
    </row>
    <row r="331" spans="1:5" ht="15" customHeight="1" x14ac:dyDescent="0.2">
      <c r="C331" s="15"/>
      <c r="E331" s="15"/>
    </row>
    <row r="332" spans="1:5" ht="15" customHeight="1" x14ac:dyDescent="0.2">
      <c r="C332" s="15"/>
      <c r="E332" s="15"/>
    </row>
    <row r="333" spans="1:5" ht="15" customHeight="1" x14ac:dyDescent="0.2">
      <c r="C333" s="15"/>
      <c r="E333" s="15"/>
    </row>
    <row r="334" spans="1:5" ht="15" customHeight="1" x14ac:dyDescent="0.2">
      <c r="A334" s="8"/>
    </row>
    <row r="335" spans="1:5" ht="15" customHeight="1" x14ac:dyDescent="0.2">
      <c r="A335" s="8"/>
      <c r="C335" s="15"/>
    </row>
    <row r="336" spans="1:5" ht="15" customHeight="1" x14ac:dyDescent="0.2">
      <c r="A336" s="8"/>
      <c r="C336" s="15"/>
    </row>
    <row r="337" spans="1:6" ht="15" customHeight="1" x14ac:dyDescent="0.2">
      <c r="A337" s="8"/>
      <c r="C337" s="15"/>
    </row>
    <row r="338" spans="1:6" ht="15" customHeight="1" x14ac:dyDescent="0.2">
      <c r="A338" s="17"/>
      <c r="C338" s="15"/>
      <c r="D338" s="15"/>
      <c r="E338" s="49"/>
      <c r="F338" s="49"/>
    </row>
    <row r="339" spans="1:6" ht="15" customHeight="1" x14ac:dyDescent="0.2">
      <c r="A339" s="17"/>
      <c r="C339" s="15"/>
      <c r="D339" s="15"/>
    </row>
    <row r="340" spans="1:6" ht="15" customHeight="1" x14ac:dyDescent="0.2">
      <c r="A340" s="8"/>
      <c r="C340" s="15"/>
      <c r="D340" s="15"/>
    </row>
    <row r="341" spans="1:6" ht="15" customHeight="1" x14ac:dyDescent="0.2">
      <c r="C341" s="15"/>
      <c r="E341" s="15"/>
    </row>
    <row r="342" spans="1:6" ht="15" customHeight="1" x14ac:dyDescent="0.2">
      <c r="C342" s="15"/>
      <c r="E342" s="15"/>
    </row>
    <row r="343" spans="1:6" ht="15" customHeight="1" x14ac:dyDescent="0.2">
      <c r="C343" s="15"/>
      <c r="E343" s="15"/>
    </row>
    <row r="344" spans="1:6" ht="15" customHeight="1" x14ac:dyDescent="0.2">
      <c r="C344" s="15"/>
      <c r="E344" s="15"/>
    </row>
    <row r="345" spans="1:6" ht="15" customHeight="1" x14ac:dyDescent="0.2">
      <c r="A345" s="17"/>
      <c r="C345" s="15"/>
      <c r="D345" s="15"/>
    </row>
    <row r="346" spans="1:6" ht="15" customHeight="1" x14ac:dyDescent="0.2">
      <c r="A346" s="8"/>
    </row>
    <row r="347" spans="1:6" ht="15" customHeight="1" x14ac:dyDescent="0.2">
      <c r="A347" s="8"/>
    </row>
    <row r="348" spans="1:6" ht="15" customHeight="1" x14ac:dyDescent="0.2">
      <c r="A348" s="8"/>
    </row>
    <row r="349" spans="1:6" ht="15" customHeight="1" x14ac:dyDescent="0.2">
      <c r="C349" s="107"/>
    </row>
    <row r="350" spans="1:6" ht="15" customHeight="1" x14ac:dyDescent="0.2">
      <c r="A350" s="74"/>
      <c r="C350" s="107"/>
      <c r="E350" s="146"/>
    </row>
    <row r="352" spans="1:6" ht="15" customHeight="1" x14ac:dyDescent="0.2">
      <c r="A352" s="8"/>
    </row>
    <row r="353" spans="1:6" ht="15" customHeight="1" x14ac:dyDescent="0.2">
      <c r="A353" s="100"/>
      <c r="C353" s="107"/>
    </row>
    <row r="354" spans="1:6" ht="15" customHeight="1" x14ac:dyDescent="0.2">
      <c r="A354" s="150"/>
      <c r="B354" s="98"/>
      <c r="C354" s="97"/>
      <c r="D354" s="97"/>
      <c r="E354" s="97"/>
      <c r="F354" s="99"/>
    </row>
    <row r="355" spans="1:6" ht="15" customHeight="1" x14ac:dyDescent="0.2">
      <c r="A355" s="150"/>
      <c r="B355" s="98"/>
      <c r="C355" s="97"/>
      <c r="D355" s="97"/>
      <c r="E355" s="97"/>
      <c r="F355" s="99"/>
    </row>
    <row r="356" spans="1:6" ht="15" customHeight="1" x14ac:dyDescent="0.2">
      <c r="C356" s="15"/>
    </row>
    <row r="357" spans="1:6" ht="15" customHeight="1" x14ac:dyDescent="0.2">
      <c r="C357" s="15"/>
      <c r="E357" s="15"/>
    </row>
    <row r="358" spans="1:6" ht="15" customHeight="1" x14ac:dyDescent="0.2">
      <c r="C358" s="15"/>
      <c r="E358" s="15"/>
    </row>
    <row r="359" spans="1:6" ht="15" customHeight="1" x14ac:dyDescent="0.2">
      <c r="A359" s="8"/>
      <c r="C359" s="15"/>
      <c r="E359" s="15"/>
    </row>
    <row r="360" spans="1:6" ht="15" customHeight="1" x14ac:dyDescent="0.2">
      <c r="C360" s="15"/>
      <c r="E360" s="15"/>
    </row>
    <row r="361" spans="1:6" ht="15" customHeight="1" x14ac:dyDescent="0.2">
      <c r="C361" s="15"/>
      <c r="E361" s="15"/>
    </row>
    <row r="362" spans="1:6" ht="15" customHeight="1" x14ac:dyDescent="0.2">
      <c r="C362" s="15"/>
      <c r="E362" s="15"/>
    </row>
    <row r="364" spans="1:6" ht="15" customHeight="1" x14ac:dyDescent="0.2">
      <c r="A364" s="8"/>
    </row>
    <row r="365" spans="1:6" ht="15" customHeight="1" x14ac:dyDescent="0.2">
      <c r="C365" s="107"/>
      <c r="D365" s="16"/>
      <c r="E365" s="146"/>
    </row>
    <row r="367" spans="1:6" ht="15" customHeight="1" x14ac:dyDescent="0.2">
      <c r="A367" s="8"/>
    </row>
    <row r="369" spans="1:3" ht="15" customHeight="1" x14ac:dyDescent="0.2">
      <c r="A369" s="8"/>
    </row>
    <row r="370" spans="1:3" ht="15" customHeight="1" x14ac:dyDescent="0.2">
      <c r="C370" s="107"/>
    </row>
    <row r="371" spans="1:3" ht="15" customHeight="1" x14ac:dyDescent="0.2">
      <c r="C371" s="107"/>
    </row>
    <row r="372" spans="1:3" ht="15" customHeight="1" x14ac:dyDescent="0.2">
      <c r="C372" s="107"/>
    </row>
    <row r="373" spans="1:3" ht="15" customHeight="1" x14ac:dyDescent="0.2">
      <c r="C373" s="107"/>
    </row>
  </sheetData>
  <mergeCells count="8">
    <mergeCell ref="A109:F109"/>
    <mergeCell ref="A119:F119"/>
    <mergeCell ref="A128:F128"/>
    <mergeCell ref="F5:F6"/>
    <mergeCell ref="A5:A6"/>
    <mergeCell ref="B5:B6"/>
    <mergeCell ref="C5:C6"/>
    <mergeCell ref="D5:E5"/>
  </mergeCells>
  <phoneticPr fontId="0" type="noConversion"/>
  <pageMargins left="0.74803149606299213" right="0.74803149606299213" top="0.39370078740157483" bottom="0.98425196850393704" header="0.51181102362204722" footer="0.51181102362204722"/>
  <pageSetup paperSize="9" scale="53" orientation="portrait" cellComments="asDisplayed" r:id="rId1"/>
  <headerFooter alignWithMargins="0"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79998168889431442"/>
  </sheetPr>
  <dimension ref="A1:F176"/>
  <sheetViews>
    <sheetView zoomScale="90" zoomScaleNormal="90" zoomScaleSheetLayoutView="70" workbookViewId="0">
      <pane ySplit="6" topLeftCell="A7" activePane="bottomLeft" state="frozen"/>
      <selection activeCell="I20" sqref="I20"/>
      <selection pane="bottomLeft"/>
    </sheetView>
  </sheetViews>
  <sheetFormatPr defaultColWidth="9.140625" defaultRowHeight="15" customHeight="1" x14ac:dyDescent="0.2"/>
  <cols>
    <col min="1" max="1" width="82.85546875" style="14" bestFit="1" customWidth="1"/>
    <col min="2" max="2" width="20.7109375" style="14" customWidth="1"/>
    <col min="3" max="3" width="20.7109375" style="133" customWidth="1"/>
    <col min="4" max="6" width="20.7109375" style="14" customWidth="1"/>
    <col min="7" max="16384" width="9.140625" style="14"/>
  </cols>
  <sheetData>
    <row r="1" spans="1:6" ht="15" customHeight="1" x14ac:dyDescent="0.2">
      <c r="A1" s="8" t="s">
        <v>2307</v>
      </c>
    </row>
    <row r="2" spans="1:6" ht="15" customHeight="1" x14ac:dyDescent="0.2">
      <c r="A2" s="8" t="s">
        <v>62</v>
      </c>
    </row>
    <row r="3" spans="1:6" ht="15" customHeight="1" x14ac:dyDescent="0.2">
      <c r="A3" s="70" t="s">
        <v>21</v>
      </c>
    </row>
    <row r="5" spans="1:6" ht="39.950000000000003" customHeight="1" x14ac:dyDescent="0.2">
      <c r="A5" s="189" t="s">
        <v>33</v>
      </c>
      <c r="B5" s="189" t="s">
        <v>7</v>
      </c>
      <c r="C5" s="201" t="s">
        <v>8</v>
      </c>
      <c r="D5" s="189" t="s">
        <v>9</v>
      </c>
      <c r="E5" s="189"/>
      <c r="F5" s="189" t="s">
        <v>6</v>
      </c>
    </row>
    <row r="6" spans="1:6" ht="39.950000000000003" customHeight="1" x14ac:dyDescent="0.2">
      <c r="A6" s="189"/>
      <c r="B6" s="189"/>
      <c r="C6" s="201"/>
      <c r="D6" s="79">
        <v>2024</v>
      </c>
      <c r="E6" s="79">
        <v>2025</v>
      </c>
      <c r="F6" s="189"/>
    </row>
    <row r="8" spans="1:6" ht="15" customHeight="1" x14ac:dyDescent="0.2">
      <c r="A8" s="199" t="s">
        <v>108</v>
      </c>
      <c r="B8" s="199"/>
      <c r="C8" s="199"/>
      <c r="D8" s="199"/>
      <c r="E8" s="199"/>
      <c r="F8" s="199"/>
    </row>
    <row r="9" spans="1:6" ht="15" customHeight="1" x14ac:dyDescent="0.2">
      <c r="A9" s="8"/>
    </row>
    <row r="10" spans="1:6" ht="15" customHeight="1" x14ac:dyDescent="0.2">
      <c r="A10" s="52" t="s">
        <v>2193</v>
      </c>
      <c r="B10" s="12"/>
      <c r="C10" s="53"/>
      <c r="D10" s="54"/>
      <c r="E10" s="54"/>
      <c r="F10" s="54"/>
    </row>
    <row r="11" spans="1:6" ht="15" customHeight="1" x14ac:dyDescent="0.2">
      <c r="A11" s="87" t="s">
        <v>2194</v>
      </c>
      <c r="B11" s="12" t="s">
        <v>69</v>
      </c>
      <c r="C11" s="56">
        <v>5.979160000000002</v>
      </c>
      <c r="D11" s="57">
        <v>59000</v>
      </c>
      <c r="E11" s="57">
        <v>59000</v>
      </c>
      <c r="F11" s="58" t="s">
        <v>0</v>
      </c>
    </row>
    <row r="12" spans="1:6" ht="15" customHeight="1" x14ac:dyDescent="0.2">
      <c r="A12" s="9"/>
      <c r="B12" s="12"/>
      <c r="C12" s="14"/>
      <c r="D12" s="12"/>
      <c r="E12" s="12"/>
      <c r="F12" s="12"/>
    </row>
    <row r="13" spans="1:6" ht="15" customHeight="1" x14ac:dyDescent="0.2">
      <c r="A13" s="8" t="s">
        <v>2042</v>
      </c>
    </row>
    <row r="14" spans="1:6" ht="15" customHeight="1" x14ac:dyDescent="0.2">
      <c r="A14" s="86" t="s">
        <v>2043</v>
      </c>
      <c r="B14" s="12" t="s">
        <v>69</v>
      </c>
      <c r="C14" s="18">
        <v>8.0399999999999991</v>
      </c>
      <c r="D14" s="12" t="s">
        <v>39</v>
      </c>
      <c r="E14" s="15">
        <v>62000</v>
      </c>
      <c r="F14" s="12" t="s">
        <v>40</v>
      </c>
    </row>
    <row r="15" spans="1:6" ht="15" customHeight="1" x14ac:dyDescent="0.2">
      <c r="A15" s="8"/>
    </row>
    <row r="16" spans="1:6" ht="15" customHeight="1" x14ac:dyDescent="0.2">
      <c r="A16" s="52" t="s">
        <v>2195</v>
      </c>
      <c r="B16" s="12"/>
      <c r="C16" s="53"/>
      <c r="D16" s="59"/>
      <c r="E16" s="59"/>
      <c r="F16" s="59"/>
    </row>
    <row r="17" spans="1:6" ht="15" customHeight="1" x14ac:dyDescent="0.2">
      <c r="A17" s="87" t="s">
        <v>2196</v>
      </c>
      <c r="B17" s="12" t="s">
        <v>69</v>
      </c>
      <c r="C17" s="56">
        <v>6.0580000000000007</v>
      </c>
      <c r="D17" s="58" t="s">
        <v>39</v>
      </c>
      <c r="E17" s="48">
        <v>53000</v>
      </c>
      <c r="F17" s="58" t="s">
        <v>40</v>
      </c>
    </row>
    <row r="18" spans="1:6" ht="15" customHeight="1" x14ac:dyDescent="0.2">
      <c r="A18" s="87" t="s">
        <v>2197</v>
      </c>
      <c r="B18" s="12" t="s">
        <v>69</v>
      </c>
      <c r="C18" s="56">
        <v>15.484999999999999</v>
      </c>
      <c r="D18" s="58" t="s">
        <v>39</v>
      </c>
      <c r="E18" s="48">
        <v>50000</v>
      </c>
      <c r="F18" s="58" t="s">
        <v>40</v>
      </c>
    </row>
    <row r="19" spans="1:6" ht="15" customHeight="1" x14ac:dyDescent="0.2">
      <c r="A19" s="86" t="s">
        <v>2203</v>
      </c>
      <c r="B19" s="12" t="s">
        <v>69</v>
      </c>
      <c r="C19" s="18">
        <v>9.7799999999999994</v>
      </c>
      <c r="D19" s="15">
        <v>57000</v>
      </c>
      <c r="E19" s="15">
        <v>59000</v>
      </c>
      <c r="F19" s="139">
        <v>3.3898305084745761</v>
      </c>
    </row>
    <row r="20" spans="1:6" ht="15" customHeight="1" x14ac:dyDescent="0.2">
      <c r="A20" s="87" t="s">
        <v>2198</v>
      </c>
      <c r="B20" s="12" t="s">
        <v>69</v>
      </c>
      <c r="C20" s="56">
        <v>11.07</v>
      </c>
      <c r="D20" s="57">
        <v>54000</v>
      </c>
      <c r="E20" s="57">
        <v>54000</v>
      </c>
      <c r="F20" s="58" t="s">
        <v>0</v>
      </c>
    </row>
    <row r="21" spans="1:6" ht="15" customHeight="1" x14ac:dyDescent="0.2">
      <c r="A21" s="140"/>
      <c r="B21" s="12"/>
      <c r="C21" s="56"/>
      <c r="D21" s="58"/>
      <c r="E21" s="58"/>
      <c r="F21" s="58"/>
    </row>
    <row r="22" spans="1:6" ht="15" customHeight="1" x14ac:dyDescent="0.2">
      <c r="A22" s="8" t="s">
        <v>1698</v>
      </c>
      <c r="C22" s="18"/>
      <c r="D22" s="12"/>
      <c r="F22" s="12"/>
    </row>
    <row r="23" spans="1:6" ht="15" customHeight="1" x14ac:dyDescent="0.2">
      <c r="A23" s="86" t="s">
        <v>2053</v>
      </c>
      <c r="B23" s="12" t="s">
        <v>69</v>
      </c>
      <c r="C23" s="18">
        <v>5.79</v>
      </c>
      <c r="D23" s="15" t="s">
        <v>39</v>
      </c>
      <c r="E23" s="15">
        <v>86000</v>
      </c>
      <c r="F23" s="12" t="s">
        <v>40</v>
      </c>
    </row>
    <row r="24" spans="1:6" ht="15" customHeight="1" x14ac:dyDescent="0.2">
      <c r="A24" s="86" t="s">
        <v>2045</v>
      </c>
      <c r="B24" s="12" t="s">
        <v>69</v>
      </c>
      <c r="C24" s="18">
        <v>7.01</v>
      </c>
      <c r="D24" s="12" t="s">
        <v>39</v>
      </c>
      <c r="E24" s="15">
        <v>84000</v>
      </c>
      <c r="F24" s="12" t="s">
        <v>40</v>
      </c>
    </row>
    <row r="25" spans="1:6" ht="15" customHeight="1" x14ac:dyDescent="0.2">
      <c r="A25" s="86" t="s">
        <v>2046</v>
      </c>
      <c r="B25" s="4" t="s">
        <v>69</v>
      </c>
      <c r="C25" s="18">
        <v>6.24</v>
      </c>
      <c r="D25" s="15" t="s">
        <v>2241</v>
      </c>
      <c r="E25" s="15">
        <v>86000</v>
      </c>
      <c r="F25" s="12">
        <v>11.6</v>
      </c>
    </row>
    <row r="26" spans="1:6" ht="15" customHeight="1" x14ac:dyDescent="0.2">
      <c r="A26" s="86" t="s">
        <v>2050</v>
      </c>
      <c r="B26" s="4" t="s">
        <v>69</v>
      </c>
      <c r="C26" s="18">
        <v>6.12</v>
      </c>
      <c r="D26" s="15" t="s">
        <v>39</v>
      </c>
      <c r="E26" s="15">
        <v>73000</v>
      </c>
      <c r="F26" s="12" t="s">
        <v>40</v>
      </c>
    </row>
    <row r="27" spans="1:6" ht="15" customHeight="1" x14ac:dyDescent="0.2">
      <c r="B27" s="12"/>
      <c r="C27" s="18"/>
      <c r="D27" s="15"/>
      <c r="F27" s="12"/>
    </row>
    <row r="28" spans="1:6" ht="15" customHeight="1" x14ac:dyDescent="0.2">
      <c r="A28" s="52" t="s">
        <v>2069</v>
      </c>
      <c r="B28" s="12"/>
      <c r="C28" s="53"/>
      <c r="D28" s="54"/>
      <c r="E28" s="54"/>
      <c r="F28" s="54"/>
    </row>
    <row r="29" spans="1:6" ht="15" customHeight="1" x14ac:dyDescent="0.2">
      <c r="A29" s="87" t="s">
        <v>2199</v>
      </c>
      <c r="B29" s="12" t="s">
        <v>67</v>
      </c>
      <c r="C29" s="56">
        <v>7.4465000000000003</v>
      </c>
      <c r="D29" s="58" t="s">
        <v>39</v>
      </c>
      <c r="E29" s="57">
        <v>154000</v>
      </c>
      <c r="F29" s="58" t="s">
        <v>40</v>
      </c>
    </row>
    <row r="30" spans="1:6" ht="15" customHeight="1" x14ac:dyDescent="0.2">
      <c r="A30" s="87" t="s">
        <v>2200</v>
      </c>
      <c r="B30" s="12" t="s">
        <v>69</v>
      </c>
      <c r="C30" s="56">
        <v>5.84</v>
      </c>
      <c r="D30" s="60" t="s">
        <v>2201</v>
      </c>
      <c r="E30" s="60" t="s">
        <v>2202</v>
      </c>
      <c r="F30" s="60">
        <v>5.2</v>
      </c>
    </row>
    <row r="31" spans="1:6" ht="15" customHeight="1" x14ac:dyDescent="0.2">
      <c r="A31" s="87" t="s">
        <v>2197</v>
      </c>
      <c r="B31" s="12" t="s">
        <v>69</v>
      </c>
      <c r="C31" s="56">
        <v>9.1066666666666674</v>
      </c>
      <c r="D31" s="58" t="s">
        <v>39</v>
      </c>
      <c r="E31" s="57">
        <v>49000</v>
      </c>
      <c r="F31" s="58" t="s">
        <v>40</v>
      </c>
    </row>
    <row r="32" spans="1:6" ht="15" customHeight="1" x14ac:dyDescent="0.2">
      <c r="A32" s="87" t="s">
        <v>2203</v>
      </c>
      <c r="B32" s="12" t="s">
        <v>69</v>
      </c>
      <c r="C32" s="56">
        <v>19.426666666666666</v>
      </c>
      <c r="D32" s="58" t="s">
        <v>2204</v>
      </c>
      <c r="E32" s="58" t="s">
        <v>2205</v>
      </c>
      <c r="F32" s="61">
        <v>-12.177</v>
      </c>
    </row>
    <row r="33" spans="1:6" ht="15" customHeight="1" x14ac:dyDescent="0.2">
      <c r="A33" s="77"/>
      <c r="B33" s="12"/>
      <c r="C33" s="53"/>
      <c r="D33" s="59"/>
      <c r="E33" s="59"/>
      <c r="F33" s="59"/>
    </row>
    <row r="34" spans="1:6" ht="15" customHeight="1" x14ac:dyDescent="0.2">
      <c r="A34" s="8" t="s">
        <v>109</v>
      </c>
    </row>
    <row r="35" spans="1:6" ht="15" customHeight="1" x14ac:dyDescent="0.2">
      <c r="A35" s="86" t="s">
        <v>110</v>
      </c>
      <c r="B35" s="12" t="s">
        <v>69</v>
      </c>
      <c r="C35" s="18">
        <v>7.33</v>
      </c>
      <c r="D35" s="12" t="s">
        <v>39</v>
      </c>
      <c r="E35" s="15">
        <v>86000</v>
      </c>
      <c r="F35" s="12" t="s">
        <v>40</v>
      </c>
    </row>
    <row r="36" spans="1:6" ht="15" customHeight="1" x14ac:dyDescent="0.2">
      <c r="A36" s="86"/>
      <c r="B36" s="12"/>
      <c r="C36" s="18"/>
      <c r="D36" s="12"/>
      <c r="E36" s="15"/>
      <c r="F36" s="12"/>
    </row>
    <row r="37" spans="1:6" ht="15" customHeight="1" x14ac:dyDescent="0.2">
      <c r="A37" s="8"/>
      <c r="D37" s="12"/>
      <c r="E37" s="12"/>
    </row>
    <row r="38" spans="1:6" ht="15" customHeight="1" x14ac:dyDescent="0.2">
      <c r="A38" s="199" t="s">
        <v>111</v>
      </c>
      <c r="B38" s="199"/>
      <c r="C38" s="199"/>
      <c r="D38" s="199"/>
      <c r="E38" s="199"/>
      <c r="F38" s="199"/>
    </row>
    <row r="39" spans="1:6" ht="15" customHeight="1" x14ac:dyDescent="0.2">
      <c r="A39" s="8"/>
    </row>
    <row r="40" spans="1:6" ht="15" customHeight="1" x14ac:dyDescent="0.2">
      <c r="A40" s="8" t="s">
        <v>65</v>
      </c>
    </row>
    <row r="41" spans="1:6" ht="15" customHeight="1" x14ac:dyDescent="0.2">
      <c r="A41" s="86" t="s">
        <v>112</v>
      </c>
      <c r="B41" s="12" t="s">
        <v>83</v>
      </c>
      <c r="C41" s="18">
        <v>2.02</v>
      </c>
      <c r="D41" s="12" t="s">
        <v>39</v>
      </c>
      <c r="E41" s="15">
        <v>162000</v>
      </c>
      <c r="F41" s="12" t="s">
        <v>40</v>
      </c>
    </row>
    <row r="42" spans="1:6" ht="15" customHeight="1" x14ac:dyDescent="0.2">
      <c r="A42" s="8"/>
    </row>
    <row r="43" spans="1:6" ht="15" customHeight="1" x14ac:dyDescent="0.2">
      <c r="A43" s="8" t="s">
        <v>2042</v>
      </c>
    </row>
    <row r="44" spans="1:6" ht="15" customHeight="1" x14ac:dyDescent="0.2">
      <c r="A44" s="86" t="s">
        <v>2043</v>
      </c>
      <c r="B44" s="12" t="s">
        <v>69</v>
      </c>
      <c r="C44" s="18">
        <v>8.0399999999999991</v>
      </c>
      <c r="D44" s="12" t="s">
        <v>39</v>
      </c>
      <c r="E44" s="15">
        <v>61800</v>
      </c>
      <c r="F44" s="12" t="s">
        <v>40</v>
      </c>
    </row>
    <row r="45" spans="1:6" ht="15" customHeight="1" x14ac:dyDescent="0.2">
      <c r="A45" s="8"/>
    </row>
    <row r="46" spans="1:6" ht="15" customHeight="1" x14ac:dyDescent="0.2">
      <c r="A46" s="8" t="s">
        <v>98</v>
      </c>
    </row>
    <row r="47" spans="1:6" ht="15" customHeight="1" x14ac:dyDescent="0.2">
      <c r="A47" s="86" t="s">
        <v>113</v>
      </c>
      <c r="B47" s="12" t="s">
        <v>83</v>
      </c>
      <c r="C47" s="18">
        <v>1.2</v>
      </c>
      <c r="D47" s="12" t="s">
        <v>39</v>
      </c>
      <c r="E47" s="15" t="s">
        <v>114</v>
      </c>
      <c r="F47" s="12" t="s">
        <v>40</v>
      </c>
    </row>
    <row r="48" spans="1:6" ht="15" customHeight="1" x14ac:dyDescent="0.2">
      <c r="A48" s="86" t="s">
        <v>115</v>
      </c>
      <c r="B48" s="12" t="s">
        <v>69</v>
      </c>
      <c r="C48" s="18">
        <v>6.74</v>
      </c>
      <c r="D48" s="12" t="s">
        <v>39</v>
      </c>
      <c r="E48" s="15">
        <v>15000</v>
      </c>
      <c r="F48" s="12" t="s">
        <v>40</v>
      </c>
    </row>
    <row r="49" spans="1:6" ht="15" customHeight="1" x14ac:dyDescent="0.2">
      <c r="A49" s="8"/>
    </row>
    <row r="50" spans="1:6" ht="15" customHeight="1" x14ac:dyDescent="0.2">
      <c r="A50" s="8" t="s">
        <v>73</v>
      </c>
    </row>
    <row r="51" spans="1:6" ht="15" customHeight="1" x14ac:dyDescent="0.2">
      <c r="A51" s="86" t="s">
        <v>116</v>
      </c>
      <c r="B51" s="12" t="s">
        <v>69</v>
      </c>
      <c r="C51" s="18">
        <v>3.59</v>
      </c>
      <c r="D51" s="12" t="s">
        <v>39</v>
      </c>
      <c r="E51" s="15">
        <v>33000</v>
      </c>
      <c r="F51" s="12" t="s">
        <v>40</v>
      </c>
    </row>
    <row r="52" spans="1:6" ht="15" customHeight="1" x14ac:dyDescent="0.2">
      <c r="A52" s="8"/>
    </row>
    <row r="53" spans="1:6" ht="15" customHeight="1" x14ac:dyDescent="0.2">
      <c r="A53" s="8" t="s">
        <v>1695</v>
      </c>
    </row>
    <row r="54" spans="1:6" ht="15" customHeight="1" x14ac:dyDescent="0.2">
      <c r="A54" s="86" t="s">
        <v>2040</v>
      </c>
      <c r="B54" s="4" t="s">
        <v>69</v>
      </c>
      <c r="C54" s="18">
        <v>2.21</v>
      </c>
      <c r="D54" s="12" t="s">
        <v>39</v>
      </c>
      <c r="E54" s="15">
        <v>68000</v>
      </c>
      <c r="F54" s="12" t="s">
        <v>40</v>
      </c>
    </row>
    <row r="55" spans="1:6" ht="15" customHeight="1" x14ac:dyDescent="0.2">
      <c r="A55" s="86" t="s">
        <v>2041</v>
      </c>
      <c r="B55" s="12" t="s">
        <v>69</v>
      </c>
      <c r="C55" s="18">
        <v>17.16</v>
      </c>
      <c r="D55" s="12" t="s">
        <v>39</v>
      </c>
      <c r="E55" s="15">
        <v>58000</v>
      </c>
      <c r="F55" s="12" t="s">
        <v>40</v>
      </c>
    </row>
    <row r="56" spans="1:6" ht="15" customHeight="1" x14ac:dyDescent="0.2">
      <c r="A56" s="8"/>
    </row>
    <row r="57" spans="1:6" ht="15" customHeight="1" x14ac:dyDescent="0.2">
      <c r="A57" s="8" t="s">
        <v>1698</v>
      </c>
      <c r="C57" s="18"/>
      <c r="D57" s="12"/>
      <c r="F57" s="12"/>
    </row>
    <row r="58" spans="1:6" ht="15" customHeight="1" x14ac:dyDescent="0.2">
      <c r="A58" s="86" t="s">
        <v>2044</v>
      </c>
      <c r="B58" s="12" t="s">
        <v>69</v>
      </c>
      <c r="C58" s="18">
        <v>5.79</v>
      </c>
      <c r="D58" s="12"/>
      <c r="E58" s="15">
        <v>86400</v>
      </c>
      <c r="F58" s="12"/>
    </row>
    <row r="59" spans="1:6" ht="15" customHeight="1" x14ac:dyDescent="0.2">
      <c r="A59" s="86" t="s">
        <v>2045</v>
      </c>
      <c r="B59" s="12" t="s">
        <v>69</v>
      </c>
      <c r="C59" s="18">
        <v>7.01</v>
      </c>
      <c r="D59" s="12" t="s">
        <v>39</v>
      </c>
      <c r="E59" s="15">
        <v>84200</v>
      </c>
      <c r="F59" s="12" t="s">
        <v>40</v>
      </c>
    </row>
    <row r="60" spans="1:6" ht="15" customHeight="1" x14ac:dyDescent="0.2">
      <c r="A60" s="86" t="s">
        <v>2046</v>
      </c>
      <c r="B60" s="4" t="s">
        <v>69</v>
      </c>
      <c r="C60" s="18">
        <v>4.1100000000000003</v>
      </c>
      <c r="D60" s="15" t="s">
        <v>2047</v>
      </c>
      <c r="E60" s="15" t="s">
        <v>2048</v>
      </c>
      <c r="F60" s="12">
        <v>13.2</v>
      </c>
    </row>
    <row r="61" spans="1:6" ht="15" customHeight="1" x14ac:dyDescent="0.2">
      <c r="A61" s="86" t="s">
        <v>2049</v>
      </c>
      <c r="B61" s="4" t="s">
        <v>67</v>
      </c>
      <c r="C61" s="18">
        <v>1.94</v>
      </c>
      <c r="D61" s="15" t="s">
        <v>39</v>
      </c>
      <c r="E61" s="15">
        <v>247100</v>
      </c>
      <c r="F61" s="12" t="s">
        <v>40</v>
      </c>
    </row>
    <row r="62" spans="1:6" ht="15" customHeight="1" x14ac:dyDescent="0.2">
      <c r="A62" s="86" t="s">
        <v>2050</v>
      </c>
      <c r="B62" s="4" t="s">
        <v>69</v>
      </c>
      <c r="C62" s="18">
        <v>6.15</v>
      </c>
      <c r="D62" s="15" t="s">
        <v>39</v>
      </c>
      <c r="E62" s="15">
        <v>72900</v>
      </c>
      <c r="F62" s="12" t="s">
        <v>40</v>
      </c>
    </row>
    <row r="63" spans="1:6" ht="15" customHeight="1" x14ac:dyDescent="0.2">
      <c r="A63" s="86" t="s">
        <v>2051</v>
      </c>
      <c r="B63" s="4" t="s">
        <v>67</v>
      </c>
      <c r="C63" s="18">
        <v>6.05</v>
      </c>
      <c r="D63" s="15" t="s">
        <v>39</v>
      </c>
      <c r="E63" s="15">
        <v>148300</v>
      </c>
      <c r="F63" s="12" t="s">
        <v>40</v>
      </c>
    </row>
    <row r="64" spans="1:6" ht="15" customHeight="1" x14ac:dyDescent="0.2">
      <c r="A64" s="86" t="s">
        <v>2052</v>
      </c>
      <c r="B64" s="4" t="s">
        <v>69</v>
      </c>
      <c r="C64" s="18">
        <v>6.87</v>
      </c>
      <c r="D64" s="15" t="s">
        <v>39</v>
      </c>
      <c r="E64" s="15">
        <v>74100</v>
      </c>
      <c r="F64" s="12" t="s">
        <v>40</v>
      </c>
    </row>
    <row r="65" spans="1:6" ht="15" customHeight="1" x14ac:dyDescent="0.2">
      <c r="A65" s="86" t="s">
        <v>2053</v>
      </c>
      <c r="B65" s="12" t="s">
        <v>69</v>
      </c>
      <c r="C65" s="18">
        <v>5.79</v>
      </c>
      <c r="D65" s="15">
        <v>86500</v>
      </c>
      <c r="E65" s="15">
        <v>86400</v>
      </c>
      <c r="F65" s="12" t="s">
        <v>0</v>
      </c>
    </row>
    <row r="66" spans="1:6" ht="15" customHeight="1" x14ac:dyDescent="0.2">
      <c r="B66" s="12"/>
      <c r="C66" s="18"/>
      <c r="D66" s="15"/>
      <c r="E66" s="15"/>
      <c r="F66" s="12"/>
    </row>
    <row r="67" spans="1:6" ht="15" customHeight="1" x14ac:dyDescent="0.2">
      <c r="A67" s="8" t="s">
        <v>76</v>
      </c>
    </row>
    <row r="68" spans="1:6" ht="15" customHeight="1" x14ac:dyDescent="0.2">
      <c r="A68" s="86" t="s">
        <v>117</v>
      </c>
      <c r="B68" s="12" t="s">
        <v>69</v>
      </c>
      <c r="C68" s="18">
        <v>2.91</v>
      </c>
      <c r="D68" s="12" t="s">
        <v>39</v>
      </c>
      <c r="E68" s="15">
        <v>202000</v>
      </c>
      <c r="F68" s="12" t="s">
        <v>40</v>
      </c>
    </row>
    <row r="69" spans="1:6" ht="15" customHeight="1" x14ac:dyDescent="0.2">
      <c r="A69" s="86" t="s">
        <v>118</v>
      </c>
      <c r="B69" s="12" t="s">
        <v>69</v>
      </c>
      <c r="C69" s="18">
        <v>4.53</v>
      </c>
      <c r="D69" s="12" t="s">
        <v>39</v>
      </c>
      <c r="E69" s="15">
        <v>49000</v>
      </c>
      <c r="F69" s="12" t="s">
        <v>40</v>
      </c>
    </row>
    <row r="70" spans="1:6" ht="15" customHeight="1" x14ac:dyDescent="0.2">
      <c r="A70" s="86" t="s">
        <v>119</v>
      </c>
      <c r="B70" s="12" t="s">
        <v>83</v>
      </c>
      <c r="C70" s="18">
        <v>1.29</v>
      </c>
      <c r="D70" s="12" t="s">
        <v>39</v>
      </c>
      <c r="E70" s="15">
        <v>139000</v>
      </c>
      <c r="F70" s="12" t="s">
        <v>40</v>
      </c>
    </row>
    <row r="71" spans="1:6" ht="15" customHeight="1" x14ac:dyDescent="0.2">
      <c r="A71" s="86" t="s">
        <v>120</v>
      </c>
      <c r="B71" s="12" t="s">
        <v>67</v>
      </c>
      <c r="C71" s="18">
        <v>2.06</v>
      </c>
      <c r="D71" s="12" t="s">
        <v>39</v>
      </c>
      <c r="E71" s="15">
        <v>146000</v>
      </c>
      <c r="F71" s="12" t="s">
        <v>40</v>
      </c>
    </row>
    <row r="72" spans="1:6" ht="15" customHeight="1" x14ac:dyDescent="0.2">
      <c r="A72" s="8"/>
    </row>
    <row r="73" spans="1:6" ht="15" customHeight="1" x14ac:dyDescent="0.2">
      <c r="A73" s="8" t="s">
        <v>1702</v>
      </c>
      <c r="B73" s="12"/>
      <c r="C73" s="18"/>
      <c r="D73" s="15"/>
      <c r="E73" s="15"/>
      <c r="F73" s="12"/>
    </row>
    <row r="74" spans="1:6" ht="15" customHeight="1" x14ac:dyDescent="0.2">
      <c r="A74" s="86" t="s">
        <v>2054</v>
      </c>
      <c r="B74" s="12" t="s">
        <v>69</v>
      </c>
      <c r="C74" s="18">
        <v>4.5199999999999996</v>
      </c>
      <c r="D74" s="15">
        <v>88900</v>
      </c>
      <c r="E74" s="15">
        <v>90100</v>
      </c>
      <c r="F74" s="12" t="s">
        <v>0</v>
      </c>
    </row>
    <row r="75" spans="1:6" ht="15" customHeight="1" x14ac:dyDescent="0.2">
      <c r="B75" s="12"/>
      <c r="C75" s="18"/>
      <c r="D75" s="15"/>
      <c r="E75" s="15"/>
      <c r="F75" s="12"/>
    </row>
    <row r="76" spans="1:6" ht="15" customHeight="1" x14ac:dyDescent="0.2">
      <c r="A76" s="8" t="s">
        <v>1705</v>
      </c>
      <c r="B76" s="12"/>
      <c r="C76" s="18"/>
      <c r="F76" s="29"/>
    </row>
    <row r="77" spans="1:6" ht="15" customHeight="1" x14ac:dyDescent="0.2">
      <c r="A77" s="86" t="s">
        <v>2055</v>
      </c>
      <c r="B77" s="12" t="s">
        <v>69</v>
      </c>
      <c r="C77" s="18">
        <v>5.83</v>
      </c>
      <c r="D77" s="15">
        <v>189800</v>
      </c>
      <c r="E77" s="15">
        <v>188800</v>
      </c>
      <c r="F77" s="29" t="s">
        <v>0</v>
      </c>
    </row>
    <row r="78" spans="1:6" ht="15" customHeight="1" x14ac:dyDescent="0.2">
      <c r="A78" s="86" t="s">
        <v>2056</v>
      </c>
      <c r="B78" s="12" t="s">
        <v>69</v>
      </c>
      <c r="C78" s="18">
        <v>6.1</v>
      </c>
      <c r="D78" s="15" t="s">
        <v>39</v>
      </c>
      <c r="E78" s="15">
        <v>64200</v>
      </c>
      <c r="F78" s="29" t="s">
        <v>40</v>
      </c>
    </row>
    <row r="79" spans="1:6" ht="15" customHeight="1" x14ac:dyDescent="0.2">
      <c r="A79" s="86" t="s">
        <v>2057</v>
      </c>
      <c r="B79" s="12" t="s">
        <v>69</v>
      </c>
      <c r="C79" s="18">
        <v>1.06</v>
      </c>
      <c r="D79" s="15">
        <v>82000</v>
      </c>
      <c r="E79" s="15">
        <v>85200</v>
      </c>
      <c r="F79" s="29">
        <v>3.9</v>
      </c>
    </row>
    <row r="80" spans="1:6" ht="15" customHeight="1" x14ac:dyDescent="0.2">
      <c r="A80" s="86"/>
      <c r="B80" s="12"/>
      <c r="C80" s="18"/>
      <c r="D80" s="15"/>
      <c r="E80" s="15"/>
      <c r="F80" s="29"/>
    </row>
    <row r="81" spans="1:6" ht="15" customHeight="1" x14ac:dyDescent="0.2">
      <c r="B81" s="12"/>
      <c r="C81" s="18"/>
      <c r="D81" s="15"/>
      <c r="E81" s="15"/>
      <c r="F81" s="29"/>
    </row>
    <row r="82" spans="1:6" ht="15" customHeight="1" x14ac:dyDescent="0.2">
      <c r="A82" s="200" t="s">
        <v>121</v>
      </c>
      <c r="B82" s="200"/>
      <c r="C82" s="200"/>
      <c r="D82" s="200"/>
      <c r="E82" s="200"/>
      <c r="F82" s="200"/>
    </row>
    <row r="83" spans="1:6" ht="15" customHeight="1" x14ac:dyDescent="0.2">
      <c r="A83" s="8"/>
    </row>
    <row r="84" spans="1:6" ht="15" customHeight="1" x14ac:dyDescent="0.2">
      <c r="A84" s="8" t="s">
        <v>65</v>
      </c>
    </row>
    <row r="85" spans="1:6" ht="15" customHeight="1" x14ac:dyDescent="0.2">
      <c r="A85" s="86" t="s">
        <v>122</v>
      </c>
      <c r="B85" s="12" t="s">
        <v>83</v>
      </c>
      <c r="C85" s="18">
        <v>1.26</v>
      </c>
      <c r="D85" s="12" t="s">
        <v>39</v>
      </c>
      <c r="E85" s="15">
        <v>127000</v>
      </c>
      <c r="F85" s="12" t="s">
        <v>40</v>
      </c>
    </row>
    <row r="86" spans="1:6" ht="15" customHeight="1" x14ac:dyDescent="0.2">
      <c r="A86" s="86" t="s">
        <v>123</v>
      </c>
      <c r="B86" s="12" t="s">
        <v>67</v>
      </c>
      <c r="C86" s="18">
        <v>0.82</v>
      </c>
      <c r="D86" s="12" t="s">
        <v>39</v>
      </c>
      <c r="E86" s="15">
        <v>292000</v>
      </c>
      <c r="F86" s="12" t="s">
        <v>40</v>
      </c>
    </row>
    <row r="87" spans="1:6" ht="15" customHeight="1" x14ac:dyDescent="0.2">
      <c r="A87" s="86" t="s">
        <v>124</v>
      </c>
      <c r="B87" s="12" t="s">
        <v>69</v>
      </c>
      <c r="C87" s="18">
        <v>0.85</v>
      </c>
      <c r="D87" s="12" t="s">
        <v>39</v>
      </c>
      <c r="E87" s="15">
        <v>21000</v>
      </c>
      <c r="F87" s="12" t="s">
        <v>40</v>
      </c>
    </row>
    <row r="88" spans="1:6" ht="15" customHeight="1" x14ac:dyDescent="0.2">
      <c r="A88" s="86" t="s">
        <v>125</v>
      </c>
      <c r="B88" s="12" t="s">
        <v>69</v>
      </c>
      <c r="C88" s="18">
        <v>1</v>
      </c>
      <c r="D88" s="12" t="s">
        <v>39</v>
      </c>
      <c r="E88" s="15">
        <v>35000</v>
      </c>
      <c r="F88" s="12" t="s">
        <v>40</v>
      </c>
    </row>
    <row r="89" spans="1:6" ht="15" customHeight="1" x14ac:dyDescent="0.2">
      <c r="A89" s="86" t="s">
        <v>126</v>
      </c>
      <c r="B89" s="12" t="s">
        <v>69</v>
      </c>
      <c r="C89" s="18">
        <v>3.42</v>
      </c>
      <c r="D89" s="12" t="s">
        <v>39</v>
      </c>
      <c r="E89" s="15">
        <v>15000</v>
      </c>
      <c r="F89" s="12" t="s">
        <v>40</v>
      </c>
    </row>
    <row r="90" spans="1:6" ht="15" customHeight="1" x14ac:dyDescent="0.2">
      <c r="A90" s="86" t="s">
        <v>127</v>
      </c>
      <c r="B90" s="12" t="s">
        <v>67</v>
      </c>
      <c r="C90" s="18">
        <v>0.15</v>
      </c>
      <c r="D90" s="12" t="s">
        <v>39</v>
      </c>
      <c r="E90" s="15">
        <v>168000</v>
      </c>
      <c r="F90" s="12" t="s">
        <v>40</v>
      </c>
    </row>
    <row r="91" spans="1:6" ht="15" customHeight="1" x14ac:dyDescent="0.2">
      <c r="A91" s="86" t="s">
        <v>128</v>
      </c>
      <c r="B91" s="12" t="s">
        <v>69</v>
      </c>
      <c r="C91" s="18">
        <v>1.71</v>
      </c>
      <c r="D91" s="12" t="s">
        <v>39</v>
      </c>
      <c r="E91" s="15">
        <v>9000</v>
      </c>
      <c r="F91" s="12" t="s">
        <v>40</v>
      </c>
    </row>
    <row r="92" spans="1:6" ht="15" customHeight="1" x14ac:dyDescent="0.2">
      <c r="A92" s="86" t="s">
        <v>129</v>
      </c>
      <c r="B92" s="12" t="s">
        <v>69</v>
      </c>
      <c r="C92" s="18">
        <v>0.45</v>
      </c>
      <c r="D92" s="12" t="s">
        <v>39</v>
      </c>
      <c r="E92" s="15">
        <v>56000</v>
      </c>
      <c r="F92" s="12" t="s">
        <v>40</v>
      </c>
    </row>
    <row r="93" spans="1:6" ht="15" customHeight="1" x14ac:dyDescent="0.2">
      <c r="A93" s="86" t="s">
        <v>112</v>
      </c>
      <c r="B93" s="12" t="s">
        <v>83</v>
      </c>
      <c r="C93" s="18">
        <v>2.67</v>
      </c>
      <c r="D93" s="12" t="s">
        <v>39</v>
      </c>
      <c r="E93" s="15">
        <v>195000</v>
      </c>
      <c r="F93" s="12" t="s">
        <v>40</v>
      </c>
    </row>
    <row r="94" spans="1:6" ht="15" customHeight="1" x14ac:dyDescent="0.2">
      <c r="A94" s="8"/>
    </row>
    <row r="95" spans="1:6" ht="15" customHeight="1" x14ac:dyDescent="0.2">
      <c r="A95" s="8" t="s">
        <v>98</v>
      </c>
    </row>
    <row r="96" spans="1:6" ht="15" customHeight="1" x14ac:dyDescent="0.2">
      <c r="A96" s="86" t="s">
        <v>130</v>
      </c>
      <c r="B96" s="12" t="s">
        <v>69</v>
      </c>
      <c r="C96" s="18">
        <v>0.81</v>
      </c>
      <c r="D96" s="12" t="s">
        <v>39</v>
      </c>
      <c r="E96" s="15">
        <v>167000</v>
      </c>
      <c r="F96" s="12" t="s">
        <v>40</v>
      </c>
    </row>
    <row r="97" spans="1:6" ht="15" customHeight="1" x14ac:dyDescent="0.2">
      <c r="A97" s="86" t="s">
        <v>131</v>
      </c>
      <c r="B97" s="12" t="s">
        <v>67</v>
      </c>
      <c r="C97" s="18">
        <v>2.36</v>
      </c>
      <c r="D97" s="12" t="s">
        <v>39</v>
      </c>
      <c r="E97" s="15">
        <v>111000</v>
      </c>
      <c r="F97" s="12" t="s">
        <v>40</v>
      </c>
    </row>
    <row r="98" spans="1:6" ht="15" customHeight="1" x14ac:dyDescent="0.2">
      <c r="B98" s="12"/>
      <c r="C98" s="18"/>
      <c r="D98" s="12"/>
      <c r="E98" s="15"/>
      <c r="F98" s="12"/>
    </row>
    <row r="99" spans="1:6" ht="15" customHeight="1" x14ac:dyDescent="0.2">
      <c r="A99" s="8" t="s">
        <v>101</v>
      </c>
    </row>
    <row r="100" spans="1:6" ht="15" customHeight="1" x14ac:dyDescent="0.2">
      <c r="A100" s="86" t="s">
        <v>132</v>
      </c>
      <c r="B100" s="12" t="s">
        <v>83</v>
      </c>
      <c r="C100" s="18">
        <v>0.83</v>
      </c>
      <c r="D100" s="12" t="s">
        <v>39</v>
      </c>
      <c r="E100" s="15">
        <v>160000</v>
      </c>
      <c r="F100" s="12" t="s">
        <v>40</v>
      </c>
    </row>
    <row r="101" spans="1:6" ht="15" customHeight="1" x14ac:dyDescent="0.2">
      <c r="A101" s="86" t="s">
        <v>133</v>
      </c>
      <c r="B101" s="12" t="s">
        <v>67</v>
      </c>
      <c r="C101" s="18">
        <v>4.32</v>
      </c>
      <c r="D101" s="12" t="s">
        <v>39</v>
      </c>
      <c r="E101" s="15">
        <v>19000</v>
      </c>
      <c r="F101" s="12" t="s">
        <v>40</v>
      </c>
    </row>
    <row r="102" spans="1:6" ht="15" customHeight="1" x14ac:dyDescent="0.2">
      <c r="A102" s="8"/>
    </row>
    <row r="103" spans="1:6" ht="15" customHeight="1" x14ac:dyDescent="0.2">
      <c r="A103" s="8" t="s">
        <v>71</v>
      </c>
    </row>
    <row r="104" spans="1:6" ht="15" customHeight="1" x14ac:dyDescent="0.2">
      <c r="A104" s="86" t="s">
        <v>134</v>
      </c>
      <c r="B104" s="12" t="s">
        <v>67</v>
      </c>
      <c r="C104" s="18">
        <v>4.05</v>
      </c>
      <c r="D104" s="12" t="s">
        <v>39</v>
      </c>
      <c r="E104" s="15">
        <v>74000</v>
      </c>
      <c r="F104" s="12" t="s">
        <v>40</v>
      </c>
    </row>
    <row r="105" spans="1:6" ht="15" customHeight="1" x14ac:dyDescent="0.2">
      <c r="A105" s="86" t="s">
        <v>135</v>
      </c>
      <c r="B105" s="12" t="s">
        <v>69</v>
      </c>
      <c r="C105" s="18">
        <v>2.17</v>
      </c>
      <c r="D105" s="12" t="s">
        <v>39</v>
      </c>
      <c r="E105" s="15">
        <v>18000</v>
      </c>
      <c r="F105" s="12" t="s">
        <v>40</v>
      </c>
    </row>
    <row r="106" spans="1:6" ht="15" customHeight="1" x14ac:dyDescent="0.2">
      <c r="B106" s="12"/>
      <c r="C106" s="18"/>
      <c r="D106" s="12"/>
      <c r="E106" s="15"/>
      <c r="F106" s="12"/>
    </row>
    <row r="107" spans="1:6" ht="15" customHeight="1" x14ac:dyDescent="0.2">
      <c r="A107" s="8" t="s">
        <v>136</v>
      </c>
    </row>
    <row r="108" spans="1:6" ht="15" customHeight="1" x14ac:dyDescent="0.2">
      <c r="A108" s="86" t="s">
        <v>137</v>
      </c>
      <c r="B108" s="12" t="s">
        <v>69</v>
      </c>
      <c r="C108" s="18">
        <v>1.08</v>
      </c>
      <c r="D108" s="12" t="s">
        <v>39</v>
      </c>
      <c r="E108" s="15">
        <v>42000</v>
      </c>
      <c r="F108" s="12" t="s">
        <v>40</v>
      </c>
    </row>
    <row r="109" spans="1:6" ht="15" customHeight="1" x14ac:dyDescent="0.2">
      <c r="B109" s="12"/>
      <c r="C109" s="18"/>
      <c r="D109" s="12"/>
      <c r="E109" s="15"/>
      <c r="F109" s="12"/>
    </row>
    <row r="110" spans="1:6" ht="15" customHeight="1" x14ac:dyDescent="0.2">
      <c r="A110" s="8" t="s">
        <v>73</v>
      </c>
    </row>
    <row r="111" spans="1:6" ht="15" customHeight="1" x14ac:dyDescent="0.2">
      <c r="A111" s="86" t="s">
        <v>138</v>
      </c>
      <c r="B111" s="12" t="s">
        <v>83</v>
      </c>
      <c r="C111" s="18">
        <v>3.71</v>
      </c>
      <c r="D111" s="12" t="s">
        <v>39</v>
      </c>
      <c r="E111" s="15">
        <v>49000</v>
      </c>
      <c r="F111" s="12" t="s">
        <v>40</v>
      </c>
    </row>
    <row r="112" spans="1:6" ht="15" customHeight="1" x14ac:dyDescent="0.2">
      <c r="B112" s="12" t="s">
        <v>69</v>
      </c>
      <c r="C112" s="18">
        <v>18.2</v>
      </c>
      <c r="D112" s="12" t="s">
        <v>39</v>
      </c>
      <c r="E112" s="15">
        <v>48000</v>
      </c>
      <c r="F112" s="12" t="s">
        <v>40</v>
      </c>
    </row>
    <row r="113" spans="1:6" ht="15" customHeight="1" x14ac:dyDescent="0.2">
      <c r="A113" s="86" t="s">
        <v>139</v>
      </c>
      <c r="B113" s="12" t="s">
        <v>69</v>
      </c>
      <c r="C113" s="18">
        <v>2.69</v>
      </c>
      <c r="D113" s="12" t="s">
        <v>39</v>
      </c>
      <c r="E113" s="15">
        <v>32000</v>
      </c>
      <c r="F113" s="12" t="s">
        <v>40</v>
      </c>
    </row>
    <row r="114" spans="1:6" ht="15" customHeight="1" x14ac:dyDescent="0.2">
      <c r="A114" s="86" t="s">
        <v>140</v>
      </c>
      <c r="B114" s="12" t="s">
        <v>83</v>
      </c>
      <c r="C114" s="18">
        <v>2.27</v>
      </c>
      <c r="D114" s="12" t="s">
        <v>39</v>
      </c>
      <c r="E114" s="15">
        <v>73000</v>
      </c>
      <c r="F114" s="12" t="s">
        <v>40</v>
      </c>
    </row>
    <row r="115" spans="1:6" ht="15" customHeight="1" x14ac:dyDescent="0.2">
      <c r="A115" s="86" t="s">
        <v>141</v>
      </c>
      <c r="B115" s="12" t="s">
        <v>69</v>
      </c>
      <c r="C115" s="18">
        <v>5.38</v>
      </c>
      <c r="D115" s="12" t="s">
        <v>39</v>
      </c>
      <c r="E115" s="15">
        <v>53000</v>
      </c>
      <c r="F115" s="12" t="s">
        <v>40</v>
      </c>
    </row>
    <row r="116" spans="1:6" ht="15" customHeight="1" x14ac:dyDescent="0.2">
      <c r="A116" s="86" t="s">
        <v>142</v>
      </c>
      <c r="B116" s="12" t="s">
        <v>69</v>
      </c>
      <c r="C116" s="18">
        <v>7.77</v>
      </c>
      <c r="D116" s="12" t="s">
        <v>39</v>
      </c>
      <c r="E116" s="15">
        <v>49000</v>
      </c>
      <c r="F116" s="12" t="s">
        <v>40</v>
      </c>
    </row>
    <row r="117" spans="1:6" ht="15" customHeight="1" x14ac:dyDescent="0.2">
      <c r="A117" s="86" t="s">
        <v>143</v>
      </c>
      <c r="B117" s="12" t="s">
        <v>69</v>
      </c>
      <c r="C117" s="18">
        <v>2.02</v>
      </c>
      <c r="D117" s="12" t="s">
        <v>39</v>
      </c>
      <c r="E117" s="15">
        <v>13000</v>
      </c>
      <c r="F117" s="12" t="s">
        <v>40</v>
      </c>
    </row>
    <row r="118" spans="1:6" ht="15" customHeight="1" x14ac:dyDescent="0.2">
      <c r="A118" s="86" t="s">
        <v>144</v>
      </c>
      <c r="B118" s="12" t="s">
        <v>69</v>
      </c>
      <c r="C118" s="18">
        <v>7.57</v>
      </c>
      <c r="D118" s="12" t="s">
        <v>39</v>
      </c>
      <c r="E118" s="15">
        <v>26000</v>
      </c>
      <c r="F118" s="12" t="s">
        <v>40</v>
      </c>
    </row>
    <row r="119" spans="1:6" ht="15" customHeight="1" x14ac:dyDescent="0.2">
      <c r="A119" s="86" t="s">
        <v>145</v>
      </c>
      <c r="B119" s="12" t="s">
        <v>67</v>
      </c>
      <c r="C119" s="18">
        <v>5.07</v>
      </c>
      <c r="D119" s="12" t="s">
        <v>39</v>
      </c>
      <c r="E119" s="15">
        <v>158000</v>
      </c>
      <c r="F119" s="12" t="s">
        <v>40</v>
      </c>
    </row>
    <row r="120" spans="1:6" ht="15" customHeight="1" x14ac:dyDescent="0.2">
      <c r="A120" s="86" t="s">
        <v>145</v>
      </c>
      <c r="B120" s="12" t="s">
        <v>69</v>
      </c>
      <c r="C120" s="18">
        <v>5.52</v>
      </c>
      <c r="D120" s="12" t="s">
        <v>39</v>
      </c>
      <c r="E120" s="15">
        <v>91000</v>
      </c>
      <c r="F120" s="12" t="s">
        <v>40</v>
      </c>
    </row>
    <row r="121" spans="1:6" ht="15" customHeight="1" x14ac:dyDescent="0.2">
      <c r="B121" s="12"/>
      <c r="C121" s="18"/>
      <c r="D121" s="12"/>
      <c r="E121" s="15"/>
      <c r="F121" s="12"/>
    </row>
    <row r="122" spans="1:6" ht="15" customHeight="1" x14ac:dyDescent="0.2">
      <c r="A122" s="52" t="s">
        <v>2206</v>
      </c>
      <c r="B122" s="12"/>
      <c r="C122" s="53"/>
      <c r="D122" s="59"/>
      <c r="E122" s="59"/>
      <c r="F122" s="59"/>
    </row>
    <row r="123" spans="1:6" ht="15" customHeight="1" x14ac:dyDescent="0.2">
      <c r="A123" s="87" t="s">
        <v>2194</v>
      </c>
      <c r="B123" s="12" t="s">
        <v>69</v>
      </c>
      <c r="C123" s="56">
        <v>19.96</v>
      </c>
      <c r="D123" s="27" t="s">
        <v>39</v>
      </c>
      <c r="E123" s="24">
        <v>33000</v>
      </c>
      <c r="F123" s="27" t="s">
        <v>40</v>
      </c>
    </row>
    <row r="124" spans="1:6" ht="15" customHeight="1" x14ac:dyDescent="0.2">
      <c r="A124" s="140"/>
      <c r="B124" s="12"/>
      <c r="C124" s="56"/>
      <c r="D124" s="27"/>
      <c r="E124" s="27"/>
      <c r="F124" s="27"/>
    </row>
    <row r="125" spans="1:6" ht="15" customHeight="1" x14ac:dyDescent="0.2">
      <c r="A125" s="8" t="s">
        <v>76</v>
      </c>
    </row>
    <row r="126" spans="1:6" ht="15" customHeight="1" x14ac:dyDescent="0.2">
      <c r="A126" s="86" t="s">
        <v>146</v>
      </c>
      <c r="B126" s="12" t="s">
        <v>69</v>
      </c>
      <c r="C126" s="18">
        <v>8.93</v>
      </c>
      <c r="D126" s="12" t="s">
        <v>39</v>
      </c>
      <c r="E126" s="15">
        <v>99000</v>
      </c>
      <c r="F126" s="12" t="s">
        <v>40</v>
      </c>
    </row>
    <row r="127" spans="1:6" ht="15" customHeight="1" x14ac:dyDescent="0.2">
      <c r="B127" s="12"/>
      <c r="C127" s="18"/>
      <c r="D127" s="12"/>
      <c r="E127" s="15"/>
      <c r="F127" s="12"/>
    </row>
    <row r="128" spans="1:6" ht="15" customHeight="1" x14ac:dyDescent="0.2">
      <c r="A128" s="8" t="s">
        <v>78</v>
      </c>
    </row>
    <row r="129" spans="1:6" ht="15" customHeight="1" x14ac:dyDescent="0.2">
      <c r="A129" s="86" t="s">
        <v>147</v>
      </c>
      <c r="B129" s="12" t="s">
        <v>83</v>
      </c>
      <c r="C129" s="18">
        <v>4.05</v>
      </c>
      <c r="D129" s="12" t="s">
        <v>39</v>
      </c>
      <c r="E129" s="15">
        <v>83000</v>
      </c>
      <c r="F129" s="12" t="s">
        <v>40</v>
      </c>
    </row>
    <row r="130" spans="1:6" ht="15" customHeight="1" x14ac:dyDescent="0.2">
      <c r="B130" s="12"/>
      <c r="C130" s="18"/>
      <c r="D130" s="12"/>
      <c r="E130" s="15"/>
      <c r="F130" s="12"/>
    </row>
    <row r="131" spans="1:6" ht="15" customHeight="1" x14ac:dyDescent="0.2">
      <c r="A131" s="8" t="s">
        <v>148</v>
      </c>
    </row>
    <row r="132" spans="1:6" ht="15" customHeight="1" x14ac:dyDescent="0.2">
      <c r="A132" s="86" t="s">
        <v>149</v>
      </c>
      <c r="B132" s="12" t="s">
        <v>69</v>
      </c>
      <c r="C132" s="18">
        <v>6.01</v>
      </c>
      <c r="D132" s="12" t="s">
        <v>39</v>
      </c>
      <c r="E132" s="15">
        <v>6000</v>
      </c>
      <c r="F132" s="12" t="s">
        <v>40</v>
      </c>
    </row>
    <row r="133" spans="1:6" ht="15" customHeight="1" x14ac:dyDescent="0.2">
      <c r="B133" s="12"/>
      <c r="C133" s="18"/>
      <c r="D133" s="12"/>
      <c r="E133" s="15"/>
      <c r="F133" s="12"/>
    </row>
    <row r="134" spans="1:6" ht="15" customHeight="1" x14ac:dyDescent="0.2">
      <c r="A134" s="8" t="s">
        <v>92</v>
      </c>
    </row>
    <row r="135" spans="1:6" ht="15" customHeight="1" x14ac:dyDescent="0.2">
      <c r="A135" s="86" t="s">
        <v>150</v>
      </c>
      <c r="B135" s="12" t="s">
        <v>67</v>
      </c>
      <c r="C135" s="18">
        <v>0.71</v>
      </c>
      <c r="D135" s="12" t="s">
        <v>39</v>
      </c>
      <c r="E135" s="15">
        <v>198000</v>
      </c>
      <c r="F135" s="12" t="s">
        <v>40</v>
      </c>
    </row>
    <row r="136" spans="1:6" ht="15" customHeight="1" x14ac:dyDescent="0.2">
      <c r="A136" s="86" t="s">
        <v>151</v>
      </c>
      <c r="B136" s="12" t="s">
        <v>69</v>
      </c>
      <c r="C136" s="18">
        <v>1.8</v>
      </c>
      <c r="D136" s="12" t="s">
        <v>39</v>
      </c>
      <c r="E136" s="15">
        <v>111000</v>
      </c>
      <c r="F136" s="12" t="s">
        <v>40</v>
      </c>
    </row>
    <row r="137" spans="1:6" ht="15" customHeight="1" x14ac:dyDescent="0.2">
      <c r="B137" s="12"/>
      <c r="C137" s="18"/>
      <c r="D137" s="12"/>
      <c r="E137" s="15"/>
      <c r="F137" s="12"/>
    </row>
    <row r="138" spans="1:6" ht="15" customHeight="1" x14ac:dyDescent="0.2">
      <c r="A138" s="52" t="s">
        <v>2069</v>
      </c>
      <c r="B138" s="12"/>
      <c r="C138" s="53"/>
      <c r="D138" s="59"/>
      <c r="E138" s="59"/>
      <c r="F138" s="59"/>
    </row>
    <row r="139" spans="1:6" ht="15" customHeight="1" x14ac:dyDescent="0.2">
      <c r="A139" s="87" t="s">
        <v>2207</v>
      </c>
      <c r="B139" s="12" t="s">
        <v>67</v>
      </c>
      <c r="C139" s="56">
        <v>5.2893999999999997</v>
      </c>
      <c r="D139" s="27" t="s">
        <v>39</v>
      </c>
      <c r="E139" s="24">
        <v>1410000</v>
      </c>
      <c r="F139" s="27" t="s">
        <v>40</v>
      </c>
    </row>
    <row r="140" spans="1:6" ht="15" customHeight="1" x14ac:dyDescent="0.2">
      <c r="A140" s="9"/>
      <c r="B140" s="12"/>
      <c r="C140" s="12"/>
      <c r="D140" s="62"/>
      <c r="E140" s="62"/>
      <c r="F140" s="63"/>
    </row>
    <row r="141" spans="1:6" ht="15" customHeight="1" x14ac:dyDescent="0.2">
      <c r="A141" s="8" t="s">
        <v>109</v>
      </c>
    </row>
    <row r="142" spans="1:6" ht="15" customHeight="1" x14ac:dyDescent="0.2">
      <c r="A142" s="86" t="s">
        <v>152</v>
      </c>
      <c r="B142" s="12" t="s">
        <v>69</v>
      </c>
      <c r="C142" s="18">
        <v>16.37</v>
      </c>
      <c r="D142" s="12" t="s">
        <v>39</v>
      </c>
      <c r="E142" s="15">
        <v>37000</v>
      </c>
      <c r="F142" s="12" t="s">
        <v>40</v>
      </c>
    </row>
    <row r="143" spans="1:6" ht="15" customHeight="1" x14ac:dyDescent="0.2">
      <c r="A143" s="86" t="s">
        <v>153</v>
      </c>
      <c r="B143" s="12" t="s">
        <v>67</v>
      </c>
      <c r="C143" s="18">
        <v>1.75</v>
      </c>
      <c r="D143" s="12" t="s">
        <v>39</v>
      </c>
      <c r="E143" s="15">
        <v>114000</v>
      </c>
      <c r="F143" s="12" t="s">
        <v>40</v>
      </c>
    </row>
    <row r="144" spans="1:6" ht="15" customHeight="1" x14ac:dyDescent="0.2">
      <c r="B144" s="12"/>
      <c r="C144" s="18"/>
      <c r="D144" s="12"/>
      <c r="E144" s="15"/>
      <c r="F144" s="12"/>
    </row>
    <row r="145" spans="1:6" ht="15" customHeight="1" x14ac:dyDescent="0.2">
      <c r="A145" s="8" t="s">
        <v>84</v>
      </c>
    </row>
    <row r="146" spans="1:6" ht="15" customHeight="1" x14ac:dyDescent="0.2">
      <c r="A146" s="86" t="s">
        <v>154</v>
      </c>
      <c r="B146" s="12" t="s">
        <v>83</v>
      </c>
      <c r="C146" s="18">
        <v>13.21</v>
      </c>
      <c r="D146" s="12" t="s">
        <v>39</v>
      </c>
      <c r="E146" s="15">
        <v>124000</v>
      </c>
      <c r="F146" s="12" t="s">
        <v>40</v>
      </c>
    </row>
    <row r="147" spans="1:6" ht="15" customHeight="1" x14ac:dyDescent="0.2">
      <c r="A147" s="86"/>
      <c r="B147" s="12"/>
      <c r="C147" s="18"/>
      <c r="D147" s="12"/>
      <c r="E147" s="15"/>
      <c r="F147" s="12"/>
    </row>
    <row r="148" spans="1:6" ht="15" customHeight="1" x14ac:dyDescent="0.2">
      <c r="B148" s="12"/>
      <c r="C148" s="18"/>
      <c r="D148" s="12"/>
      <c r="E148" s="15"/>
      <c r="F148" s="12"/>
    </row>
    <row r="149" spans="1:6" ht="15" customHeight="1" x14ac:dyDescent="0.2">
      <c r="A149" s="199" t="s">
        <v>155</v>
      </c>
      <c r="B149" s="199"/>
      <c r="C149" s="199"/>
      <c r="D149" s="199"/>
      <c r="E149" s="199"/>
      <c r="F149" s="199"/>
    </row>
    <row r="150" spans="1:6" ht="15" customHeight="1" x14ac:dyDescent="0.2">
      <c r="A150" s="8"/>
    </row>
    <row r="151" spans="1:6" ht="15" customHeight="1" x14ac:dyDescent="0.2">
      <c r="A151" s="8" t="s">
        <v>65</v>
      </c>
    </row>
    <row r="152" spans="1:6" ht="15" customHeight="1" x14ac:dyDescent="0.2">
      <c r="A152" s="86" t="s">
        <v>156</v>
      </c>
      <c r="B152" s="12" t="s">
        <v>67</v>
      </c>
      <c r="C152" s="18">
        <v>380.5</v>
      </c>
      <c r="D152" s="12" t="s">
        <v>39</v>
      </c>
      <c r="E152" s="15">
        <v>92000</v>
      </c>
      <c r="F152" s="12" t="s">
        <v>40</v>
      </c>
    </row>
    <row r="153" spans="1:6" ht="15" customHeight="1" x14ac:dyDescent="0.2">
      <c r="A153" s="8"/>
    </row>
    <row r="154" spans="1:6" ht="15" customHeight="1" x14ac:dyDescent="0.2">
      <c r="A154" s="52" t="s">
        <v>2193</v>
      </c>
      <c r="B154" s="64"/>
      <c r="C154" s="64"/>
      <c r="D154" s="59"/>
      <c r="E154" s="59"/>
      <c r="F154" s="59"/>
    </row>
    <row r="155" spans="1:6" ht="15" customHeight="1" x14ac:dyDescent="0.2">
      <c r="A155" s="87" t="s">
        <v>2208</v>
      </c>
      <c r="B155" s="28" t="s">
        <v>69</v>
      </c>
      <c r="C155" s="28">
        <v>304.2</v>
      </c>
      <c r="D155" s="27" t="s">
        <v>39</v>
      </c>
      <c r="E155" s="24">
        <v>64000</v>
      </c>
      <c r="F155" s="27" t="s">
        <v>40</v>
      </c>
    </row>
    <row r="156" spans="1:6" ht="15" customHeight="1" x14ac:dyDescent="0.2">
      <c r="A156" s="9"/>
      <c r="B156" s="12"/>
      <c r="C156" s="12"/>
      <c r="D156" s="59"/>
      <c r="E156" s="64"/>
      <c r="F156" s="64"/>
    </row>
    <row r="157" spans="1:6" ht="15" customHeight="1" x14ac:dyDescent="0.2">
      <c r="A157" s="52" t="s">
        <v>2195</v>
      </c>
      <c r="B157" s="64"/>
      <c r="C157" s="64"/>
      <c r="D157" s="59"/>
      <c r="E157" s="59"/>
      <c r="F157" s="59"/>
    </row>
    <row r="158" spans="1:6" ht="15" customHeight="1" x14ac:dyDescent="0.2">
      <c r="A158" s="83" t="s">
        <v>2203</v>
      </c>
      <c r="B158" s="12" t="s">
        <v>69</v>
      </c>
      <c r="C158" s="18">
        <v>60.71</v>
      </c>
      <c r="D158" s="15">
        <v>69000</v>
      </c>
      <c r="E158" s="15">
        <v>59000</v>
      </c>
      <c r="F158" s="13">
        <v>-16.949152542372879</v>
      </c>
    </row>
    <row r="159" spans="1:6" ht="15" customHeight="1" x14ac:dyDescent="0.2">
      <c r="A159" s="87" t="s">
        <v>2209</v>
      </c>
      <c r="B159" s="28" t="s">
        <v>69</v>
      </c>
      <c r="C159" s="56">
        <v>144.72499999999999</v>
      </c>
      <c r="D159" s="27" t="s">
        <v>39</v>
      </c>
      <c r="E159" s="27" t="s">
        <v>2210</v>
      </c>
      <c r="F159" s="27" t="s">
        <v>40</v>
      </c>
    </row>
    <row r="160" spans="1:6" ht="15" customHeight="1" x14ac:dyDescent="0.2">
      <c r="A160" s="87" t="s">
        <v>2198</v>
      </c>
      <c r="B160" s="28" t="s">
        <v>69</v>
      </c>
      <c r="C160" s="28">
        <v>72.44</v>
      </c>
      <c r="D160" s="27" t="s">
        <v>39</v>
      </c>
      <c r="E160" s="24">
        <v>44000</v>
      </c>
      <c r="F160" s="27" t="s">
        <v>40</v>
      </c>
    </row>
    <row r="161" spans="1:6" ht="15" customHeight="1" x14ac:dyDescent="0.2">
      <c r="A161" s="140"/>
      <c r="B161" s="28"/>
      <c r="C161" s="28"/>
      <c r="D161" s="27"/>
      <c r="E161" s="27"/>
      <c r="F161" s="27"/>
    </row>
    <row r="162" spans="1:6" ht="15" customHeight="1" x14ac:dyDescent="0.2">
      <c r="A162" s="8" t="s">
        <v>1698</v>
      </c>
      <c r="B162" s="12"/>
      <c r="C162" s="18"/>
      <c r="D162" s="15"/>
      <c r="F162" s="29"/>
    </row>
    <row r="163" spans="1:6" ht="15" customHeight="1" x14ac:dyDescent="0.2">
      <c r="A163" s="86" t="s">
        <v>2058</v>
      </c>
      <c r="B163" s="12" t="s">
        <v>69</v>
      </c>
      <c r="C163" s="18">
        <v>80.45</v>
      </c>
      <c r="D163" s="15" t="s">
        <v>39</v>
      </c>
      <c r="E163" s="15">
        <v>81600</v>
      </c>
      <c r="F163" s="29" t="s">
        <v>40</v>
      </c>
    </row>
    <row r="164" spans="1:6" ht="15" customHeight="1" x14ac:dyDescent="0.2">
      <c r="A164" s="86" t="s">
        <v>2050</v>
      </c>
      <c r="B164" s="12" t="s">
        <v>69</v>
      </c>
      <c r="C164" s="18">
        <v>110.1</v>
      </c>
      <c r="D164" s="15" t="s">
        <v>39</v>
      </c>
      <c r="E164" s="15">
        <v>72900</v>
      </c>
      <c r="F164" s="29" t="s">
        <v>40</v>
      </c>
    </row>
    <row r="165" spans="1:6" ht="15" customHeight="1" x14ac:dyDescent="0.2">
      <c r="B165" s="12"/>
      <c r="C165" s="18"/>
      <c r="D165" s="15"/>
      <c r="F165" s="29"/>
    </row>
    <row r="166" spans="1:6" ht="15" customHeight="1" x14ac:dyDescent="0.2">
      <c r="A166" s="8" t="s">
        <v>1695</v>
      </c>
      <c r="B166" s="12"/>
      <c r="C166" s="18"/>
      <c r="D166" s="15"/>
      <c r="F166" s="29"/>
    </row>
    <row r="167" spans="1:6" ht="15" customHeight="1" x14ac:dyDescent="0.2">
      <c r="A167" s="86" t="s">
        <v>2041</v>
      </c>
      <c r="B167" s="12" t="s">
        <v>69</v>
      </c>
      <c r="C167" s="18">
        <v>263.39999999999998</v>
      </c>
      <c r="D167" s="15" t="s">
        <v>39</v>
      </c>
      <c r="E167" s="15">
        <v>86500</v>
      </c>
      <c r="F167" s="29" t="s">
        <v>40</v>
      </c>
    </row>
    <row r="168" spans="1:6" ht="15" customHeight="1" x14ac:dyDescent="0.2">
      <c r="B168" s="12"/>
      <c r="C168" s="18"/>
      <c r="D168" s="15"/>
      <c r="F168" s="29"/>
    </row>
    <row r="169" spans="1:6" ht="15" customHeight="1" x14ac:dyDescent="0.2">
      <c r="A169" s="52" t="s">
        <v>2069</v>
      </c>
      <c r="B169" s="64"/>
      <c r="C169" s="64"/>
      <c r="D169" s="59"/>
      <c r="E169" s="59"/>
      <c r="F169" s="59"/>
    </row>
    <row r="170" spans="1:6" ht="15" customHeight="1" x14ac:dyDescent="0.2">
      <c r="A170" s="87" t="s">
        <v>2203</v>
      </c>
      <c r="B170" s="28" t="s">
        <v>69</v>
      </c>
      <c r="C170" s="28">
        <v>60.71</v>
      </c>
      <c r="D170" s="27" t="s">
        <v>39</v>
      </c>
      <c r="E170" s="24">
        <v>59000</v>
      </c>
      <c r="F170" s="27" t="s">
        <v>40</v>
      </c>
    </row>
    <row r="171" spans="1:6" ht="15" customHeight="1" x14ac:dyDescent="0.2">
      <c r="A171" s="55"/>
      <c r="B171" s="28"/>
      <c r="C171" s="28"/>
      <c r="D171" s="27"/>
      <c r="E171" s="24"/>
      <c r="F171" s="27"/>
    </row>
    <row r="172" spans="1:6" ht="15" customHeight="1" x14ac:dyDescent="0.2">
      <c r="A172" s="8" t="s">
        <v>1702</v>
      </c>
      <c r="B172" s="12"/>
      <c r="C172" s="18"/>
      <c r="D172" s="15"/>
      <c r="F172" s="29"/>
    </row>
    <row r="173" spans="1:6" ht="15" customHeight="1" x14ac:dyDescent="0.2">
      <c r="A173" s="86" t="s">
        <v>2059</v>
      </c>
      <c r="B173" s="12" t="s">
        <v>69</v>
      </c>
      <c r="C173" s="18">
        <v>79.680000000000007</v>
      </c>
      <c r="D173" s="15" t="s">
        <v>39</v>
      </c>
      <c r="E173" s="15">
        <v>105000</v>
      </c>
      <c r="F173" s="29" t="s">
        <v>40</v>
      </c>
    </row>
    <row r="174" spans="1:6" ht="15" customHeight="1" x14ac:dyDescent="0.2">
      <c r="B174" s="12"/>
      <c r="C174" s="18"/>
      <c r="D174" s="15"/>
      <c r="F174" s="29"/>
    </row>
    <row r="175" spans="1:6" ht="15" customHeight="1" x14ac:dyDescent="0.2">
      <c r="A175" s="8"/>
    </row>
    <row r="176" spans="1:6" ht="15" customHeight="1" x14ac:dyDescent="0.2">
      <c r="B176" s="12"/>
      <c r="C176" s="18"/>
      <c r="D176" s="15"/>
      <c r="F176" s="12"/>
    </row>
  </sheetData>
  <mergeCells count="9">
    <mergeCell ref="A149:F149"/>
    <mergeCell ref="A8:F8"/>
    <mergeCell ref="A38:F38"/>
    <mergeCell ref="A82:F82"/>
    <mergeCell ref="F5:F6"/>
    <mergeCell ref="A5:A6"/>
    <mergeCell ref="B5:B6"/>
    <mergeCell ref="C5:C6"/>
    <mergeCell ref="D5:E5"/>
  </mergeCells>
  <phoneticPr fontId="0" type="noConversion"/>
  <pageMargins left="0.74803149606299213" right="0.74803149606299213" top="0.39370078740157483" bottom="0.98425196850393704" header="0.51181102362204722" footer="0.51181102362204722"/>
  <pageSetup paperSize="9" scale="47" orientation="portrait" cellComments="asDisplayed" r:id="rId1"/>
  <headerFooter alignWithMargins="0"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79998168889431442"/>
  </sheetPr>
  <dimension ref="A1:F115"/>
  <sheetViews>
    <sheetView zoomScale="80" zoomScaleNormal="80" zoomScaleSheetLayoutView="70" workbookViewId="0"/>
  </sheetViews>
  <sheetFormatPr defaultColWidth="9.140625" defaultRowHeight="15" customHeight="1" x14ac:dyDescent="0.2"/>
  <cols>
    <col min="1" max="1" width="75.5703125" style="14" bestFit="1" customWidth="1"/>
    <col min="2" max="2" width="20.7109375" style="12" customWidth="1"/>
    <col min="3" max="3" width="20.7109375" style="18" customWidth="1"/>
    <col min="4" max="5" width="20.7109375" style="12" customWidth="1"/>
    <col min="6" max="6" width="20.7109375" style="13" customWidth="1"/>
    <col min="7" max="16384" width="9.140625" style="14"/>
  </cols>
  <sheetData>
    <row r="1" spans="1:6" ht="15" customHeight="1" x14ac:dyDescent="0.2">
      <c r="A1" s="8" t="s">
        <v>2319</v>
      </c>
    </row>
    <row r="2" spans="1:6" ht="15" customHeight="1" x14ac:dyDescent="0.2">
      <c r="A2" s="8" t="s">
        <v>10</v>
      </c>
    </row>
    <row r="3" spans="1:6" ht="15" customHeight="1" x14ac:dyDescent="0.2">
      <c r="A3" s="70" t="s">
        <v>22</v>
      </c>
    </row>
    <row r="5" spans="1:6" ht="39.950000000000003" customHeight="1" x14ac:dyDescent="0.2">
      <c r="A5" s="189" t="s">
        <v>33</v>
      </c>
      <c r="B5" s="189" t="s">
        <v>7</v>
      </c>
      <c r="C5" s="201" t="s">
        <v>35</v>
      </c>
      <c r="D5" s="189" t="s">
        <v>45</v>
      </c>
      <c r="E5" s="189"/>
      <c r="F5" s="190" t="s">
        <v>6</v>
      </c>
    </row>
    <row r="6" spans="1:6" ht="39.950000000000003" customHeight="1" x14ac:dyDescent="0.2">
      <c r="A6" s="189"/>
      <c r="B6" s="189"/>
      <c r="C6" s="201"/>
      <c r="D6" s="79">
        <v>2024</v>
      </c>
      <c r="E6" s="79">
        <v>2025</v>
      </c>
      <c r="F6" s="190"/>
    </row>
    <row r="8" spans="1:6" ht="15" customHeight="1" x14ac:dyDescent="0.2">
      <c r="A8" s="89" t="s">
        <v>64</v>
      </c>
      <c r="B8" s="134"/>
      <c r="C8" s="135"/>
      <c r="D8" s="134"/>
      <c r="E8" s="134"/>
      <c r="F8" s="134"/>
    </row>
    <row r="9" spans="1:6" ht="15" customHeight="1" x14ac:dyDescent="0.2">
      <c r="A9" s="8"/>
    </row>
    <row r="10" spans="1:6" ht="15" customHeight="1" x14ac:dyDescent="0.2">
      <c r="A10" s="9" t="s">
        <v>65</v>
      </c>
      <c r="B10" s="14"/>
      <c r="C10" s="129"/>
    </row>
    <row r="11" spans="1:6" ht="15" customHeight="1" x14ac:dyDescent="0.2">
      <c r="A11" s="86" t="s">
        <v>66</v>
      </c>
      <c r="B11" s="11" t="s">
        <v>67</v>
      </c>
      <c r="C11" s="15">
        <v>4130</v>
      </c>
      <c r="D11" s="12" t="s">
        <v>39</v>
      </c>
      <c r="E11" s="10">
        <v>44</v>
      </c>
      <c r="F11" s="13" t="s">
        <v>40</v>
      </c>
    </row>
    <row r="12" spans="1:6" ht="15" customHeight="1" x14ac:dyDescent="0.2">
      <c r="A12" s="86" t="s">
        <v>68</v>
      </c>
      <c r="B12" s="11" t="s">
        <v>69</v>
      </c>
      <c r="C12" s="15">
        <v>28980</v>
      </c>
      <c r="D12" s="12" t="s">
        <v>39</v>
      </c>
      <c r="E12" s="10">
        <v>69</v>
      </c>
      <c r="F12" s="13" t="s">
        <v>40</v>
      </c>
    </row>
    <row r="13" spans="1:6" ht="15" customHeight="1" x14ac:dyDescent="0.2">
      <c r="A13" s="8"/>
      <c r="C13" s="130"/>
      <c r="E13" s="10"/>
    </row>
    <row r="14" spans="1:6" ht="15" customHeight="1" x14ac:dyDescent="0.2">
      <c r="A14" s="9" t="s">
        <v>70</v>
      </c>
      <c r="B14" s="14"/>
      <c r="C14" s="130"/>
    </row>
    <row r="15" spans="1:6" ht="15" customHeight="1" x14ac:dyDescent="0.2">
      <c r="A15" s="86" t="s">
        <v>2308</v>
      </c>
      <c r="B15" s="11" t="s">
        <v>67</v>
      </c>
      <c r="C15" s="15">
        <v>37317</v>
      </c>
      <c r="D15" s="12" t="s">
        <v>39</v>
      </c>
      <c r="E15" s="10">
        <v>29</v>
      </c>
      <c r="F15" s="13" t="s">
        <v>40</v>
      </c>
    </row>
    <row r="16" spans="1:6" ht="15" customHeight="1" x14ac:dyDescent="0.2">
      <c r="A16" s="8"/>
      <c r="C16" s="130"/>
      <c r="E16" s="10"/>
    </row>
    <row r="17" spans="1:6" ht="15" customHeight="1" x14ac:dyDescent="0.2">
      <c r="A17" s="9" t="s">
        <v>71</v>
      </c>
      <c r="B17" s="14"/>
      <c r="C17" s="130"/>
    </row>
    <row r="18" spans="1:6" ht="15" customHeight="1" x14ac:dyDescent="0.2">
      <c r="A18" s="86" t="s">
        <v>72</v>
      </c>
      <c r="B18" s="11" t="s">
        <v>67</v>
      </c>
      <c r="C18" s="15">
        <v>12950</v>
      </c>
      <c r="D18" s="12" t="s">
        <v>39</v>
      </c>
      <c r="E18" s="10">
        <v>50</v>
      </c>
      <c r="F18" s="13" t="s">
        <v>40</v>
      </c>
    </row>
    <row r="19" spans="1:6" ht="15" customHeight="1" x14ac:dyDescent="0.2">
      <c r="A19" s="8"/>
      <c r="C19" s="130"/>
      <c r="E19" s="10"/>
    </row>
    <row r="20" spans="1:6" ht="15" customHeight="1" x14ac:dyDescent="0.2">
      <c r="A20" s="9" t="s">
        <v>73</v>
      </c>
      <c r="B20" s="14"/>
      <c r="C20" s="130"/>
    </row>
    <row r="21" spans="1:6" ht="15" customHeight="1" x14ac:dyDescent="0.2">
      <c r="A21" s="86" t="s">
        <v>74</v>
      </c>
      <c r="B21" s="11" t="s">
        <v>67</v>
      </c>
      <c r="C21" s="15">
        <v>25658</v>
      </c>
      <c r="D21" s="12" t="s">
        <v>39</v>
      </c>
      <c r="E21" s="10" t="s">
        <v>75</v>
      </c>
      <c r="F21" s="13" t="s">
        <v>40</v>
      </c>
    </row>
    <row r="22" spans="1:6" ht="15" customHeight="1" x14ac:dyDescent="0.2">
      <c r="A22" s="8"/>
      <c r="C22" s="130"/>
      <c r="E22" s="10"/>
    </row>
    <row r="23" spans="1:6" ht="15" customHeight="1" x14ac:dyDescent="0.2">
      <c r="A23" s="8" t="s">
        <v>1698</v>
      </c>
    </row>
    <row r="24" spans="1:6" ht="15" customHeight="1" x14ac:dyDescent="0.2">
      <c r="A24" s="86" t="s">
        <v>1817</v>
      </c>
      <c r="B24" s="12" t="s">
        <v>67</v>
      </c>
      <c r="C24" s="15">
        <v>21450</v>
      </c>
      <c r="D24" s="12" t="s">
        <v>39</v>
      </c>
      <c r="E24" s="12">
        <v>78</v>
      </c>
      <c r="F24" s="13" t="s">
        <v>40</v>
      </c>
    </row>
    <row r="25" spans="1:6" ht="15" customHeight="1" x14ac:dyDescent="0.2">
      <c r="A25" s="86" t="s">
        <v>2049</v>
      </c>
      <c r="B25" s="12" t="s">
        <v>67</v>
      </c>
      <c r="C25" s="15">
        <v>5544</v>
      </c>
      <c r="D25" s="12" t="s">
        <v>39</v>
      </c>
      <c r="E25" s="12">
        <v>96</v>
      </c>
      <c r="F25" s="13" t="s">
        <v>40</v>
      </c>
    </row>
    <row r="26" spans="1:6" ht="15" customHeight="1" x14ac:dyDescent="0.2">
      <c r="A26" s="8"/>
    </row>
    <row r="27" spans="1:6" ht="15" customHeight="1" x14ac:dyDescent="0.2">
      <c r="A27" s="9" t="s">
        <v>76</v>
      </c>
      <c r="B27" s="14"/>
      <c r="C27" s="130"/>
    </row>
    <row r="28" spans="1:6" ht="15" customHeight="1" x14ac:dyDescent="0.2">
      <c r="A28" s="86" t="s">
        <v>77</v>
      </c>
      <c r="B28" s="11" t="s">
        <v>69</v>
      </c>
      <c r="C28" s="15">
        <v>6191</v>
      </c>
      <c r="D28" s="12" t="s">
        <v>39</v>
      </c>
      <c r="E28" s="10">
        <v>97</v>
      </c>
      <c r="F28" s="13" t="s">
        <v>40</v>
      </c>
    </row>
    <row r="29" spans="1:6" ht="15" customHeight="1" x14ac:dyDescent="0.2">
      <c r="A29" s="8"/>
      <c r="C29" s="130"/>
      <c r="E29" s="10"/>
    </row>
    <row r="30" spans="1:6" ht="15" customHeight="1" x14ac:dyDescent="0.2">
      <c r="A30" s="9" t="s">
        <v>78</v>
      </c>
      <c r="B30" s="14"/>
      <c r="C30" s="130"/>
    </row>
    <row r="31" spans="1:6" ht="15" customHeight="1" x14ac:dyDescent="0.2">
      <c r="A31" s="86" t="s">
        <v>79</v>
      </c>
      <c r="B31" s="11" t="s">
        <v>69</v>
      </c>
      <c r="C31" s="15">
        <v>5300</v>
      </c>
      <c r="D31" s="12" t="s">
        <v>39</v>
      </c>
      <c r="E31" s="10">
        <v>189</v>
      </c>
      <c r="F31" s="13" t="s">
        <v>40</v>
      </c>
    </row>
    <row r="32" spans="1:6" ht="15" customHeight="1" x14ac:dyDescent="0.2">
      <c r="A32" s="86" t="s">
        <v>80</v>
      </c>
      <c r="B32" s="11" t="s">
        <v>67</v>
      </c>
      <c r="C32" s="15">
        <v>4047</v>
      </c>
      <c r="D32" s="12" t="s">
        <v>39</v>
      </c>
      <c r="E32" s="10">
        <v>198</v>
      </c>
      <c r="F32" s="13" t="s">
        <v>40</v>
      </c>
    </row>
    <row r="33" spans="1:6" ht="15" customHeight="1" x14ac:dyDescent="0.2">
      <c r="A33" s="8"/>
      <c r="C33" s="130"/>
      <c r="E33" s="10"/>
    </row>
    <row r="34" spans="1:6" ht="15" customHeight="1" x14ac:dyDescent="0.2">
      <c r="A34" s="8" t="s">
        <v>1702</v>
      </c>
    </row>
    <row r="35" spans="1:6" ht="15" customHeight="1" x14ac:dyDescent="0.2">
      <c r="A35" s="86" t="s">
        <v>2060</v>
      </c>
      <c r="B35" s="12" t="s">
        <v>67</v>
      </c>
      <c r="C35" s="15">
        <v>13456</v>
      </c>
      <c r="D35" s="12" t="s">
        <v>39</v>
      </c>
      <c r="E35" s="12">
        <v>45</v>
      </c>
      <c r="F35" s="13" t="s">
        <v>40</v>
      </c>
    </row>
    <row r="36" spans="1:6" ht="15" customHeight="1" x14ac:dyDescent="0.2">
      <c r="A36" s="8"/>
    </row>
    <row r="37" spans="1:6" ht="15" customHeight="1" x14ac:dyDescent="0.2">
      <c r="A37" s="9" t="s">
        <v>81</v>
      </c>
      <c r="B37" s="14"/>
      <c r="C37" s="130"/>
    </row>
    <row r="38" spans="1:6" ht="15" customHeight="1" x14ac:dyDescent="0.2">
      <c r="A38" s="86" t="s">
        <v>82</v>
      </c>
      <c r="B38" s="11" t="s">
        <v>83</v>
      </c>
      <c r="C38" s="15">
        <v>36989</v>
      </c>
      <c r="D38" s="12" t="s">
        <v>39</v>
      </c>
      <c r="E38" s="10">
        <v>35</v>
      </c>
      <c r="F38" s="13" t="s">
        <v>40</v>
      </c>
    </row>
    <row r="39" spans="1:6" ht="15" customHeight="1" x14ac:dyDescent="0.2">
      <c r="A39" s="8"/>
      <c r="C39" s="130"/>
      <c r="E39" s="10"/>
    </row>
    <row r="40" spans="1:6" ht="15" customHeight="1" x14ac:dyDescent="0.2">
      <c r="A40" s="8" t="s">
        <v>1705</v>
      </c>
    </row>
    <row r="41" spans="1:6" ht="15" customHeight="1" x14ac:dyDescent="0.2">
      <c r="A41" s="86" t="s">
        <v>2061</v>
      </c>
      <c r="B41" s="12" t="s">
        <v>67</v>
      </c>
      <c r="C41" s="15">
        <v>35380</v>
      </c>
      <c r="D41" s="12" t="s">
        <v>39</v>
      </c>
      <c r="E41" s="12">
        <v>263</v>
      </c>
      <c r="F41" s="13" t="s">
        <v>40</v>
      </c>
    </row>
    <row r="42" spans="1:6" ht="15" customHeight="1" x14ac:dyDescent="0.2">
      <c r="A42" s="86" t="s">
        <v>2062</v>
      </c>
      <c r="B42" s="12" t="s">
        <v>67</v>
      </c>
      <c r="C42" s="15">
        <v>4160</v>
      </c>
      <c r="D42" s="12" t="s">
        <v>39</v>
      </c>
      <c r="E42" s="12">
        <v>161</v>
      </c>
      <c r="F42" s="13" t="s">
        <v>40</v>
      </c>
    </row>
    <row r="43" spans="1:6" ht="15" customHeight="1" x14ac:dyDescent="0.2">
      <c r="A43" s="86" t="s">
        <v>2063</v>
      </c>
      <c r="B43" s="12" t="s">
        <v>67</v>
      </c>
      <c r="C43" s="15">
        <v>5481</v>
      </c>
      <c r="D43" s="12" t="s">
        <v>39</v>
      </c>
      <c r="E43" s="12">
        <v>146</v>
      </c>
      <c r="F43" s="13" t="s">
        <v>40</v>
      </c>
    </row>
    <row r="44" spans="1:6" ht="15" customHeight="1" x14ac:dyDescent="0.2">
      <c r="A44" s="8"/>
      <c r="C44" s="15"/>
    </row>
    <row r="45" spans="1:6" ht="15" customHeight="1" x14ac:dyDescent="0.2">
      <c r="A45" s="8" t="s">
        <v>84</v>
      </c>
      <c r="C45" s="130"/>
      <c r="D45" s="15"/>
      <c r="E45" s="10"/>
    </row>
    <row r="46" spans="1:6" ht="15" customHeight="1" x14ac:dyDescent="0.2">
      <c r="A46" s="86" t="s">
        <v>85</v>
      </c>
      <c r="B46" s="12" t="s">
        <v>83</v>
      </c>
      <c r="C46" s="15">
        <v>3845</v>
      </c>
      <c r="D46" s="12" t="s">
        <v>39</v>
      </c>
      <c r="E46" s="10">
        <v>135</v>
      </c>
      <c r="F46" s="13" t="s">
        <v>40</v>
      </c>
    </row>
    <row r="47" spans="1:6" ht="15" customHeight="1" x14ac:dyDescent="0.2">
      <c r="B47" s="11" t="s">
        <v>67</v>
      </c>
      <c r="C47" s="15">
        <v>468</v>
      </c>
      <c r="D47" s="12" t="s">
        <v>39</v>
      </c>
      <c r="E47" s="10">
        <v>385</v>
      </c>
      <c r="F47" s="13" t="s">
        <v>40</v>
      </c>
    </row>
    <row r="48" spans="1:6" ht="15" customHeight="1" x14ac:dyDescent="0.2">
      <c r="A48" s="86" t="s">
        <v>86</v>
      </c>
      <c r="B48" s="11" t="s">
        <v>67</v>
      </c>
      <c r="C48" s="15">
        <v>15257</v>
      </c>
      <c r="D48" s="12" t="s">
        <v>39</v>
      </c>
      <c r="E48" s="10">
        <v>185</v>
      </c>
      <c r="F48" s="13" t="s">
        <v>40</v>
      </c>
    </row>
    <row r="49" spans="1:6" ht="15" customHeight="1" x14ac:dyDescent="0.2">
      <c r="A49" s="86" t="s">
        <v>87</v>
      </c>
      <c r="B49" s="11" t="s">
        <v>67</v>
      </c>
      <c r="C49" s="15">
        <v>9576</v>
      </c>
      <c r="D49" s="12" t="s">
        <v>39</v>
      </c>
      <c r="E49" s="10">
        <v>187</v>
      </c>
      <c r="F49" s="13" t="s">
        <v>40</v>
      </c>
    </row>
    <row r="50" spans="1:6" ht="15" customHeight="1" x14ac:dyDescent="0.2">
      <c r="A50" s="86"/>
      <c r="B50" s="11"/>
      <c r="C50" s="15"/>
      <c r="E50" s="10"/>
    </row>
    <row r="51" spans="1:6" ht="15" customHeight="1" x14ac:dyDescent="0.2">
      <c r="C51" s="130"/>
      <c r="E51" s="10"/>
    </row>
    <row r="52" spans="1:6" ht="15" customHeight="1" x14ac:dyDescent="0.2">
      <c r="A52" s="89" t="s">
        <v>88</v>
      </c>
      <c r="B52" s="90"/>
      <c r="C52" s="136"/>
      <c r="D52" s="91"/>
      <c r="E52" s="90"/>
      <c r="F52" s="91"/>
    </row>
    <row r="53" spans="1:6" ht="15" customHeight="1" x14ac:dyDescent="0.2">
      <c r="D53" s="15"/>
      <c r="E53" s="49"/>
      <c r="F53" s="49"/>
    </row>
    <row r="54" spans="1:6" ht="15" customHeight="1" x14ac:dyDescent="0.2">
      <c r="A54" s="9" t="s">
        <v>78</v>
      </c>
      <c r="B54" s="14"/>
      <c r="C54" s="129"/>
    </row>
    <row r="55" spans="1:6" ht="15" customHeight="1" x14ac:dyDescent="0.2">
      <c r="A55" s="86" t="s">
        <v>89</v>
      </c>
      <c r="B55" s="11" t="s">
        <v>67</v>
      </c>
      <c r="C55" s="15">
        <v>2026</v>
      </c>
      <c r="D55" s="12" t="s">
        <v>39</v>
      </c>
      <c r="E55" s="10">
        <v>1431</v>
      </c>
      <c r="F55" s="13" t="s">
        <v>40</v>
      </c>
    </row>
    <row r="56" spans="1:6" ht="15" customHeight="1" x14ac:dyDescent="0.2">
      <c r="A56" s="8"/>
      <c r="C56" s="129"/>
      <c r="E56" s="10"/>
    </row>
    <row r="57" spans="1:6" ht="15" customHeight="1" x14ac:dyDescent="0.2">
      <c r="A57" s="8" t="s">
        <v>1702</v>
      </c>
    </row>
    <row r="58" spans="1:6" ht="15" customHeight="1" x14ac:dyDescent="0.2">
      <c r="A58" s="86" t="s">
        <v>2064</v>
      </c>
      <c r="B58" s="12" t="s">
        <v>67</v>
      </c>
      <c r="C58" s="15">
        <v>48000</v>
      </c>
      <c r="D58" s="12" t="s">
        <v>39</v>
      </c>
      <c r="E58" s="12">
        <v>292</v>
      </c>
      <c r="F58" s="13" t="s">
        <v>40</v>
      </c>
    </row>
    <row r="60" spans="1:6" ht="15" customHeight="1" x14ac:dyDescent="0.2">
      <c r="A60" s="8" t="s">
        <v>2069</v>
      </c>
      <c r="B60" s="17"/>
      <c r="C60" s="15"/>
    </row>
    <row r="61" spans="1:6" ht="15" customHeight="1" x14ac:dyDescent="0.2">
      <c r="A61" s="86" t="s">
        <v>2242</v>
      </c>
      <c r="B61" s="12" t="s">
        <v>2243</v>
      </c>
      <c r="C61" s="15">
        <v>17380</v>
      </c>
      <c r="D61" s="12" t="s">
        <v>39</v>
      </c>
      <c r="E61" s="16">
        <v>103.56</v>
      </c>
      <c r="F61" s="13" t="s">
        <v>40</v>
      </c>
    </row>
    <row r="62" spans="1:6" ht="15" customHeight="1" x14ac:dyDescent="0.2">
      <c r="A62" s="86"/>
      <c r="C62" s="15"/>
      <c r="E62" s="16"/>
    </row>
    <row r="63" spans="1:6" ht="15" customHeight="1" x14ac:dyDescent="0.2">
      <c r="B63" s="17"/>
      <c r="C63" s="15"/>
      <c r="E63" s="16"/>
    </row>
    <row r="64" spans="1:6" ht="15" customHeight="1" x14ac:dyDescent="0.2">
      <c r="A64" s="89" t="s">
        <v>90</v>
      </c>
      <c r="B64" s="137"/>
      <c r="C64" s="138"/>
      <c r="D64" s="137"/>
      <c r="E64" s="137"/>
      <c r="F64" s="137"/>
    </row>
    <row r="65" spans="1:6" ht="15" customHeight="1" x14ac:dyDescent="0.2">
      <c r="D65" s="15"/>
      <c r="E65" s="49"/>
      <c r="F65" s="49"/>
    </row>
    <row r="66" spans="1:6" ht="15" customHeight="1" x14ac:dyDescent="0.2">
      <c r="A66" s="9" t="s">
        <v>73</v>
      </c>
      <c r="B66" s="14"/>
      <c r="C66" s="129"/>
    </row>
    <row r="67" spans="1:6" ht="15" customHeight="1" x14ac:dyDescent="0.2">
      <c r="A67" s="86" t="s">
        <v>91</v>
      </c>
      <c r="B67" s="11" t="s">
        <v>67</v>
      </c>
      <c r="C67" s="15">
        <v>18820</v>
      </c>
      <c r="D67" s="12" t="s">
        <v>39</v>
      </c>
      <c r="E67" s="10">
        <v>7</v>
      </c>
      <c r="F67" s="13" t="s">
        <v>40</v>
      </c>
    </row>
    <row r="68" spans="1:6" ht="15" customHeight="1" x14ac:dyDescent="0.2">
      <c r="D68" s="15"/>
      <c r="E68" s="49"/>
      <c r="F68" s="49"/>
    </row>
    <row r="69" spans="1:6" ht="15" customHeight="1" x14ac:dyDescent="0.2">
      <c r="A69" s="9" t="s">
        <v>92</v>
      </c>
      <c r="B69" s="14"/>
      <c r="C69" s="129"/>
    </row>
    <row r="70" spans="1:6" ht="15" customHeight="1" x14ac:dyDescent="0.2">
      <c r="A70" s="86" t="s">
        <v>93</v>
      </c>
      <c r="B70" s="11" t="s">
        <v>83</v>
      </c>
      <c r="C70" s="15">
        <v>93080</v>
      </c>
      <c r="D70" s="12" t="s">
        <v>39</v>
      </c>
      <c r="E70" s="10">
        <v>24</v>
      </c>
      <c r="F70" s="13" t="s">
        <v>40</v>
      </c>
    </row>
    <row r="71" spans="1:6" ht="15" customHeight="1" x14ac:dyDescent="0.2">
      <c r="A71" s="8"/>
      <c r="C71" s="130"/>
      <c r="E71" s="10"/>
    </row>
    <row r="72" spans="1:6" ht="15" customHeight="1" x14ac:dyDescent="0.2">
      <c r="A72" s="89" t="s">
        <v>94</v>
      </c>
      <c r="B72" s="137"/>
      <c r="C72" s="138"/>
      <c r="D72" s="137"/>
      <c r="E72" s="137"/>
      <c r="F72" s="137"/>
    </row>
    <row r="73" spans="1:6" ht="15" customHeight="1" x14ac:dyDescent="0.2">
      <c r="D73" s="15"/>
    </row>
    <row r="74" spans="1:6" ht="15" customHeight="1" x14ac:dyDescent="0.2">
      <c r="A74" s="9" t="s">
        <v>70</v>
      </c>
      <c r="B74" s="14"/>
      <c r="C74" s="129"/>
    </row>
    <row r="75" spans="1:6" ht="15" customHeight="1" x14ac:dyDescent="0.2">
      <c r="A75" s="86" t="s">
        <v>95</v>
      </c>
      <c r="B75" s="11" t="s">
        <v>67</v>
      </c>
      <c r="C75" s="15">
        <v>5474</v>
      </c>
      <c r="D75" s="12" t="s">
        <v>39</v>
      </c>
      <c r="E75" s="10">
        <v>913</v>
      </c>
      <c r="F75" s="13" t="s">
        <v>40</v>
      </c>
    </row>
    <row r="76" spans="1:6" ht="15" customHeight="1" x14ac:dyDescent="0.2">
      <c r="B76" s="11" t="s">
        <v>67</v>
      </c>
      <c r="C76" s="15">
        <v>1016</v>
      </c>
      <c r="D76" s="12" t="s">
        <v>39</v>
      </c>
      <c r="E76" s="10">
        <v>984</v>
      </c>
      <c r="F76" s="13" t="s">
        <v>40</v>
      </c>
    </row>
    <row r="77" spans="1:6" ht="15" customHeight="1" x14ac:dyDescent="0.2">
      <c r="B77" s="11" t="s">
        <v>83</v>
      </c>
      <c r="C77" s="15">
        <v>2396</v>
      </c>
      <c r="D77" s="12" t="s">
        <v>39</v>
      </c>
      <c r="E77" s="10">
        <v>610</v>
      </c>
      <c r="F77" s="13" t="s">
        <v>40</v>
      </c>
    </row>
    <row r="78" spans="1:6" ht="15" customHeight="1" x14ac:dyDescent="0.2">
      <c r="A78" s="8" t="s">
        <v>1698</v>
      </c>
      <c r="D78" s="15"/>
    </row>
    <row r="79" spans="1:6" ht="15" customHeight="1" x14ac:dyDescent="0.2">
      <c r="A79" s="86" t="s">
        <v>2065</v>
      </c>
      <c r="B79" s="12" t="s">
        <v>67</v>
      </c>
      <c r="C79" s="15">
        <v>17040</v>
      </c>
      <c r="D79" s="15" t="s">
        <v>39</v>
      </c>
      <c r="E79" s="12">
        <v>323</v>
      </c>
      <c r="F79" s="13" t="s">
        <v>40</v>
      </c>
    </row>
    <row r="80" spans="1:6" ht="15" customHeight="1" x14ac:dyDescent="0.2">
      <c r="B80" s="12" t="s">
        <v>2066</v>
      </c>
      <c r="C80" s="15">
        <v>16836</v>
      </c>
      <c r="D80" s="15" t="s">
        <v>39</v>
      </c>
      <c r="E80" s="12">
        <v>267</v>
      </c>
      <c r="F80" s="13" t="s">
        <v>40</v>
      </c>
    </row>
    <row r="81" spans="1:6" ht="15" customHeight="1" x14ac:dyDescent="0.2">
      <c r="D81" s="15"/>
    </row>
    <row r="82" spans="1:6" ht="15" customHeight="1" x14ac:dyDescent="0.2">
      <c r="A82" s="8" t="s">
        <v>2069</v>
      </c>
      <c r="B82" s="49"/>
      <c r="C82" s="131"/>
      <c r="D82" s="76"/>
      <c r="E82" s="132"/>
      <c r="F82" s="49"/>
    </row>
    <row r="83" spans="1:6" ht="15" customHeight="1" x14ac:dyDescent="0.2">
      <c r="A83" s="86" t="s">
        <v>2244</v>
      </c>
      <c r="B83" s="4" t="s">
        <v>2243</v>
      </c>
      <c r="C83" s="65">
        <v>28732.720000000001</v>
      </c>
      <c r="D83" s="12" t="s">
        <v>39</v>
      </c>
      <c r="E83" s="16">
        <v>124.13</v>
      </c>
      <c r="F83" s="12" t="s">
        <v>40</v>
      </c>
    </row>
    <row r="84" spans="1:6" ht="15" customHeight="1" x14ac:dyDescent="0.2">
      <c r="D84" s="15"/>
    </row>
    <row r="85" spans="1:6" ht="15" customHeight="1" x14ac:dyDescent="0.2">
      <c r="A85" s="8" t="s">
        <v>1705</v>
      </c>
      <c r="D85" s="15"/>
    </row>
    <row r="86" spans="1:6" ht="15" customHeight="1" x14ac:dyDescent="0.2">
      <c r="A86" s="86" t="s">
        <v>2067</v>
      </c>
      <c r="B86" s="12" t="s">
        <v>67</v>
      </c>
      <c r="C86" s="15">
        <v>2540</v>
      </c>
      <c r="D86" s="15" t="s">
        <v>39</v>
      </c>
      <c r="E86" s="12">
        <v>630</v>
      </c>
      <c r="F86" s="13" t="s">
        <v>40</v>
      </c>
    </row>
    <row r="87" spans="1:6" ht="15" customHeight="1" x14ac:dyDescent="0.2">
      <c r="A87" s="86" t="s">
        <v>2068</v>
      </c>
      <c r="B87" s="12" t="s">
        <v>67</v>
      </c>
      <c r="C87" s="15">
        <v>8903</v>
      </c>
      <c r="D87" s="15" t="s">
        <v>39</v>
      </c>
      <c r="E87" s="12">
        <v>618</v>
      </c>
      <c r="F87" s="13" t="s">
        <v>40</v>
      </c>
    </row>
    <row r="88" spans="1:6" ht="15" customHeight="1" x14ac:dyDescent="0.2">
      <c r="A88" s="86"/>
      <c r="C88" s="15"/>
      <c r="D88" s="15"/>
    </row>
    <row r="89" spans="1:6" ht="15" customHeight="1" x14ac:dyDescent="0.2">
      <c r="A89" s="8"/>
      <c r="B89" s="14"/>
      <c r="C89" s="133"/>
      <c r="D89" s="71"/>
      <c r="F89" s="69"/>
    </row>
    <row r="90" spans="1:6" ht="15" customHeight="1" x14ac:dyDescent="0.2">
      <c r="A90" s="89" t="s">
        <v>96</v>
      </c>
      <c r="B90" s="137"/>
      <c r="C90" s="138"/>
      <c r="D90" s="137"/>
      <c r="E90" s="137"/>
      <c r="F90" s="137"/>
    </row>
    <row r="92" spans="1:6" ht="15" customHeight="1" x14ac:dyDescent="0.2">
      <c r="A92" s="9" t="s">
        <v>65</v>
      </c>
      <c r="B92" s="14"/>
      <c r="C92" s="129"/>
    </row>
    <row r="93" spans="1:6" ht="15" customHeight="1" x14ac:dyDescent="0.2">
      <c r="A93" s="86" t="s">
        <v>97</v>
      </c>
      <c r="B93" s="11" t="s">
        <v>83</v>
      </c>
      <c r="C93" s="15">
        <v>10198</v>
      </c>
      <c r="D93" s="12" t="s">
        <v>39</v>
      </c>
      <c r="E93" s="10">
        <v>165</v>
      </c>
      <c r="F93" s="13" t="s">
        <v>40</v>
      </c>
    </row>
    <row r="94" spans="1:6" ht="15" customHeight="1" x14ac:dyDescent="0.2">
      <c r="A94" s="8"/>
      <c r="C94" s="130"/>
      <c r="E94" s="10"/>
    </row>
    <row r="95" spans="1:6" ht="15" customHeight="1" x14ac:dyDescent="0.2">
      <c r="A95" s="9" t="s">
        <v>98</v>
      </c>
      <c r="B95" s="14"/>
      <c r="C95" s="130"/>
    </row>
    <row r="96" spans="1:6" ht="15" customHeight="1" x14ac:dyDescent="0.2">
      <c r="A96" s="86" t="s">
        <v>99</v>
      </c>
      <c r="B96" s="12" t="s">
        <v>83</v>
      </c>
      <c r="C96" s="15">
        <v>9260</v>
      </c>
      <c r="D96" s="12" t="s">
        <v>39</v>
      </c>
      <c r="E96" s="10">
        <v>15</v>
      </c>
      <c r="F96" s="13" t="s">
        <v>40</v>
      </c>
    </row>
    <row r="97" spans="1:6" ht="15" customHeight="1" x14ac:dyDescent="0.2">
      <c r="A97" s="86" t="s">
        <v>100</v>
      </c>
      <c r="B97" s="12" t="s">
        <v>69</v>
      </c>
      <c r="C97" s="15">
        <v>4250</v>
      </c>
      <c r="D97" s="12" t="s">
        <v>39</v>
      </c>
      <c r="E97" s="10">
        <v>12</v>
      </c>
      <c r="F97" s="13" t="s">
        <v>40</v>
      </c>
    </row>
    <row r="98" spans="1:6" ht="15" customHeight="1" x14ac:dyDescent="0.2">
      <c r="A98" s="8"/>
      <c r="C98" s="15"/>
    </row>
    <row r="99" spans="1:6" ht="15" customHeight="1" x14ac:dyDescent="0.2">
      <c r="A99" s="9" t="s">
        <v>101</v>
      </c>
      <c r="B99" s="14"/>
      <c r="C99" s="15"/>
    </row>
    <row r="100" spans="1:6" ht="15" customHeight="1" x14ac:dyDescent="0.2">
      <c r="A100" s="86" t="s">
        <v>102</v>
      </c>
      <c r="B100" s="12" t="s">
        <v>83</v>
      </c>
      <c r="C100" s="15">
        <v>26780</v>
      </c>
      <c r="D100" s="12" t="s">
        <v>39</v>
      </c>
      <c r="E100" s="10">
        <v>12</v>
      </c>
      <c r="F100" s="13" t="s">
        <v>40</v>
      </c>
    </row>
    <row r="101" spans="1:6" ht="15" customHeight="1" x14ac:dyDescent="0.2">
      <c r="C101" s="15"/>
      <c r="D101" s="15"/>
      <c r="E101" s="15"/>
    </row>
    <row r="102" spans="1:6" ht="15" customHeight="1" x14ac:dyDescent="0.2">
      <c r="A102" s="9" t="s">
        <v>70</v>
      </c>
      <c r="B102" s="14"/>
      <c r="C102" s="15"/>
    </row>
    <row r="103" spans="1:6" ht="15" customHeight="1" x14ac:dyDescent="0.2">
      <c r="A103" s="86" t="s">
        <v>103</v>
      </c>
      <c r="B103" s="11" t="s">
        <v>67</v>
      </c>
      <c r="C103" s="15">
        <v>9713</v>
      </c>
      <c r="D103" s="12" t="s">
        <v>39</v>
      </c>
      <c r="E103" s="10">
        <v>264</v>
      </c>
      <c r="F103" s="13" t="s">
        <v>40</v>
      </c>
    </row>
    <row r="104" spans="1:6" ht="15" customHeight="1" x14ac:dyDescent="0.2">
      <c r="C104" s="15"/>
      <c r="D104" s="15"/>
      <c r="E104" s="49"/>
      <c r="F104" s="49"/>
    </row>
    <row r="105" spans="1:6" ht="15" customHeight="1" x14ac:dyDescent="0.2">
      <c r="A105" s="9" t="s">
        <v>76</v>
      </c>
      <c r="B105" s="14"/>
      <c r="C105" s="130"/>
    </row>
    <row r="106" spans="1:6" ht="15" customHeight="1" x14ac:dyDescent="0.2">
      <c r="A106" s="86" t="s">
        <v>104</v>
      </c>
      <c r="B106" s="11" t="s">
        <v>67</v>
      </c>
      <c r="C106" s="15">
        <v>6497</v>
      </c>
      <c r="D106" s="12" t="s">
        <v>39</v>
      </c>
      <c r="E106" s="10">
        <v>126</v>
      </c>
      <c r="F106" s="13" t="s">
        <v>40</v>
      </c>
    </row>
    <row r="107" spans="1:6" ht="15" customHeight="1" x14ac:dyDescent="0.2">
      <c r="A107" s="8"/>
      <c r="C107" s="130"/>
      <c r="E107" s="10"/>
    </row>
    <row r="108" spans="1:6" ht="15" customHeight="1" x14ac:dyDescent="0.2">
      <c r="A108" s="9" t="s">
        <v>105</v>
      </c>
      <c r="B108" s="14"/>
      <c r="C108" s="15"/>
    </row>
    <row r="109" spans="1:6" ht="15" customHeight="1" x14ac:dyDescent="0.2">
      <c r="A109" s="86" t="s">
        <v>106</v>
      </c>
      <c r="B109" s="11" t="s">
        <v>67</v>
      </c>
      <c r="C109" s="15">
        <v>5816</v>
      </c>
      <c r="D109" s="12" t="s">
        <v>39</v>
      </c>
      <c r="E109" s="10">
        <v>504</v>
      </c>
      <c r="F109" s="13" t="s">
        <v>40</v>
      </c>
    </row>
    <row r="110" spans="1:6" ht="15" customHeight="1" x14ac:dyDescent="0.2">
      <c r="A110" s="8"/>
      <c r="C110" s="15"/>
      <c r="D110" s="15"/>
    </row>
    <row r="111" spans="1:6" ht="15" customHeight="1" x14ac:dyDescent="0.2">
      <c r="A111" s="9" t="s">
        <v>92</v>
      </c>
      <c r="B111" s="14"/>
      <c r="C111" s="15"/>
    </row>
    <row r="112" spans="1:6" ht="15" customHeight="1" x14ac:dyDescent="0.2">
      <c r="A112" s="86" t="s">
        <v>107</v>
      </c>
      <c r="B112" s="11" t="s">
        <v>67</v>
      </c>
      <c r="C112" s="15">
        <v>4040</v>
      </c>
      <c r="D112" s="12" t="s">
        <v>39</v>
      </c>
      <c r="E112" s="10">
        <v>32</v>
      </c>
      <c r="F112" s="13" t="s">
        <v>40</v>
      </c>
    </row>
    <row r="113" spans="1:6" ht="15" customHeight="1" x14ac:dyDescent="0.2">
      <c r="E113" s="49"/>
      <c r="F113" s="49"/>
    </row>
    <row r="114" spans="1:6" ht="15" customHeight="1" x14ac:dyDescent="0.2">
      <c r="E114" s="49"/>
      <c r="F114" s="49"/>
    </row>
    <row r="115" spans="1:6" ht="15" customHeight="1" x14ac:dyDescent="0.2">
      <c r="A115" s="8"/>
    </row>
  </sheetData>
  <mergeCells count="5">
    <mergeCell ref="F5:F6"/>
    <mergeCell ref="A5:A6"/>
    <mergeCell ref="B5:B6"/>
    <mergeCell ref="C5:C6"/>
    <mergeCell ref="D5:E5"/>
  </mergeCells>
  <phoneticPr fontId="0" type="noConversion"/>
  <pageMargins left="0.74803149606299213" right="0.74803149606299213" top="0.39370078740157483" bottom="0.98425196850393704" header="0.51181102362204722" footer="0.51181102362204722"/>
  <pageSetup paperSize="9" scale="49" orientation="portrait" cellComments="asDisplayed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J844"/>
  <sheetViews>
    <sheetView zoomScale="70" zoomScaleNormal="70" zoomScaleSheetLayoutView="85" workbookViewId="0"/>
  </sheetViews>
  <sheetFormatPr defaultColWidth="9.140625" defaultRowHeight="15" customHeight="1" x14ac:dyDescent="0.2"/>
  <cols>
    <col min="1" max="1" width="43.42578125" style="14" customWidth="1"/>
    <col min="2" max="2" width="20.7109375" style="12" customWidth="1"/>
    <col min="3" max="4" width="20.7109375" style="16" customWidth="1"/>
    <col min="5" max="6" width="22.7109375" style="12" customWidth="1"/>
    <col min="7" max="7" width="20.7109375" style="13" customWidth="1"/>
    <col min="8" max="16384" width="9.140625" style="14"/>
  </cols>
  <sheetData>
    <row r="1" spans="1:7" ht="15" customHeight="1" x14ac:dyDescent="0.2">
      <c r="A1" s="8" t="s">
        <v>2279</v>
      </c>
    </row>
    <row r="2" spans="1:7" ht="15" customHeight="1" x14ac:dyDescent="0.2">
      <c r="A2" s="8" t="s">
        <v>48</v>
      </c>
    </row>
    <row r="3" spans="1:7" ht="15" customHeight="1" x14ac:dyDescent="0.2">
      <c r="A3" s="70" t="s">
        <v>13</v>
      </c>
    </row>
    <row r="5" spans="1:7" ht="39.950000000000003" customHeight="1" x14ac:dyDescent="0.2">
      <c r="A5" s="189" t="s">
        <v>29</v>
      </c>
      <c r="B5" s="189" t="s">
        <v>11</v>
      </c>
      <c r="C5" s="191" t="s">
        <v>35</v>
      </c>
      <c r="D5" s="191" t="s">
        <v>37</v>
      </c>
      <c r="E5" s="189" t="s">
        <v>4</v>
      </c>
      <c r="F5" s="189"/>
      <c r="G5" s="190" t="s">
        <v>12</v>
      </c>
    </row>
    <row r="6" spans="1:7" ht="39.950000000000003" customHeight="1" x14ac:dyDescent="0.2">
      <c r="A6" s="189"/>
      <c r="B6" s="189"/>
      <c r="C6" s="191"/>
      <c r="D6" s="191"/>
      <c r="E6" s="79">
        <v>2024</v>
      </c>
      <c r="F6" s="79">
        <v>2025</v>
      </c>
      <c r="G6" s="190"/>
    </row>
    <row r="7" spans="1:7" ht="15" customHeight="1" x14ac:dyDescent="0.2">
      <c r="A7" s="17"/>
      <c r="E7" s="15"/>
    </row>
    <row r="8" spans="1:7" ht="15" customHeight="1" x14ac:dyDescent="0.2">
      <c r="A8" s="80" t="s">
        <v>52</v>
      </c>
      <c r="B8" s="81"/>
      <c r="C8" s="82"/>
      <c r="D8" s="82"/>
      <c r="E8" s="81"/>
      <c r="F8" s="81"/>
      <c r="G8" s="81"/>
    </row>
    <row r="9" spans="1:7" ht="15" customHeight="1" x14ac:dyDescent="0.2">
      <c r="A9" s="8"/>
      <c r="E9" s="15"/>
    </row>
    <row r="10" spans="1:7" ht="15" customHeight="1" x14ac:dyDescent="0.2">
      <c r="A10" s="8" t="s">
        <v>65</v>
      </c>
      <c r="B10" s="14"/>
      <c r="C10" s="71"/>
      <c r="D10" s="14"/>
      <c r="F10" s="69"/>
      <c r="G10" s="14"/>
    </row>
    <row r="11" spans="1:7" ht="15" customHeight="1" x14ac:dyDescent="0.2">
      <c r="A11" s="83" t="s">
        <v>334</v>
      </c>
      <c r="B11" s="12">
        <v>1</v>
      </c>
      <c r="C11" s="16">
        <v>153.0992</v>
      </c>
      <c r="D11" s="16">
        <v>89.61</v>
      </c>
      <c r="E11" s="15" t="s">
        <v>39</v>
      </c>
      <c r="F11" s="5">
        <v>280000</v>
      </c>
      <c r="G11" s="13" t="s">
        <v>40</v>
      </c>
    </row>
    <row r="12" spans="1:7" ht="15" customHeight="1" x14ac:dyDescent="0.2">
      <c r="A12" s="83" t="s">
        <v>335</v>
      </c>
      <c r="B12" s="12">
        <v>1</v>
      </c>
      <c r="C12" s="16">
        <v>209</v>
      </c>
      <c r="D12" s="16">
        <v>84</v>
      </c>
      <c r="E12" s="15" t="s">
        <v>39</v>
      </c>
      <c r="F12" s="5">
        <v>268000</v>
      </c>
      <c r="G12" s="13" t="s">
        <v>40</v>
      </c>
    </row>
    <row r="13" spans="1:7" ht="15" customHeight="1" x14ac:dyDescent="0.2">
      <c r="A13" s="84" t="s">
        <v>336</v>
      </c>
      <c r="B13" s="28">
        <v>2</v>
      </c>
      <c r="C13" s="27">
        <v>214.3</v>
      </c>
      <c r="D13" s="27">
        <v>102.04</v>
      </c>
      <c r="E13" s="24" t="s">
        <v>337</v>
      </c>
      <c r="F13" s="12" t="s">
        <v>338</v>
      </c>
      <c r="G13" s="13">
        <f>((342500-330000)/330000)*100</f>
        <v>3.7878787878787881</v>
      </c>
    </row>
    <row r="14" spans="1:7" ht="15" customHeight="1" x14ac:dyDescent="0.2">
      <c r="A14" s="84" t="s">
        <v>339</v>
      </c>
      <c r="B14" s="28">
        <v>2</v>
      </c>
      <c r="C14" s="27">
        <v>165.4</v>
      </c>
      <c r="D14" s="27">
        <v>75.73</v>
      </c>
      <c r="E14" s="24" t="s">
        <v>39</v>
      </c>
      <c r="F14" s="15">
        <v>300000</v>
      </c>
      <c r="G14" s="13" t="s">
        <v>40</v>
      </c>
    </row>
    <row r="15" spans="1:7" ht="15" customHeight="1" x14ac:dyDescent="0.2">
      <c r="A15" s="8"/>
    </row>
    <row r="16" spans="1:7" ht="15" customHeight="1" x14ac:dyDescent="0.2">
      <c r="A16" s="8" t="s">
        <v>98</v>
      </c>
    </row>
    <row r="17" spans="1:7" ht="15" customHeight="1" x14ac:dyDescent="0.2">
      <c r="A17" s="84" t="s">
        <v>340</v>
      </c>
      <c r="B17" s="28">
        <v>1</v>
      </c>
      <c r="C17" s="27">
        <v>169.1</v>
      </c>
      <c r="D17" s="27">
        <v>85.68</v>
      </c>
      <c r="E17" s="24" t="s">
        <v>341</v>
      </c>
      <c r="F17" s="24">
        <v>280000</v>
      </c>
      <c r="G17" s="13">
        <f>((F17-310000)/310000)*100</f>
        <v>-9.67741935483871</v>
      </c>
    </row>
    <row r="18" spans="1:7" ht="15" customHeight="1" x14ac:dyDescent="0.2">
      <c r="A18" s="83" t="s">
        <v>342</v>
      </c>
      <c r="B18" s="12">
        <v>2</v>
      </c>
      <c r="C18" s="16">
        <v>169</v>
      </c>
      <c r="D18" s="16">
        <v>86</v>
      </c>
      <c r="E18" s="5" t="s">
        <v>39</v>
      </c>
      <c r="F18" s="12" t="s">
        <v>343</v>
      </c>
      <c r="G18" s="13" t="s">
        <v>40</v>
      </c>
    </row>
    <row r="19" spans="1:7" ht="15" customHeight="1" x14ac:dyDescent="0.2">
      <c r="A19" s="84" t="s">
        <v>344</v>
      </c>
      <c r="B19" s="28">
        <v>2</v>
      </c>
      <c r="C19" s="27">
        <v>188</v>
      </c>
      <c r="D19" s="27">
        <v>85</v>
      </c>
      <c r="E19" s="5" t="s">
        <v>39</v>
      </c>
      <c r="F19" s="12" t="s">
        <v>345</v>
      </c>
      <c r="G19" s="13" t="s">
        <v>40</v>
      </c>
    </row>
    <row r="20" spans="1:7" ht="15" customHeight="1" x14ac:dyDescent="0.2">
      <c r="A20" s="84" t="s">
        <v>346</v>
      </c>
      <c r="B20" s="28">
        <v>1</v>
      </c>
      <c r="C20" s="27">
        <v>171.7</v>
      </c>
      <c r="D20" s="27">
        <v>85.93</v>
      </c>
      <c r="E20" s="24" t="s">
        <v>39</v>
      </c>
      <c r="F20" s="24">
        <v>260000</v>
      </c>
      <c r="G20" s="13" t="s">
        <v>40</v>
      </c>
    </row>
    <row r="21" spans="1:7" s="19" customFormat="1" ht="15" customHeight="1" x14ac:dyDescent="0.2">
      <c r="A21" s="85" t="s">
        <v>347</v>
      </c>
      <c r="B21" s="28">
        <v>1</v>
      </c>
      <c r="C21" s="27">
        <v>148</v>
      </c>
      <c r="D21" s="27">
        <v>79</v>
      </c>
      <c r="E21" s="67" t="s">
        <v>348</v>
      </c>
      <c r="F21" s="67">
        <v>330000</v>
      </c>
      <c r="G21" s="30" t="s">
        <v>0</v>
      </c>
    </row>
    <row r="22" spans="1:7" ht="15" customHeight="1" x14ac:dyDescent="0.2">
      <c r="A22" s="83" t="s">
        <v>349</v>
      </c>
      <c r="B22" s="12">
        <v>2</v>
      </c>
      <c r="C22" s="16">
        <v>169</v>
      </c>
      <c r="D22" s="16">
        <v>80</v>
      </c>
      <c r="E22" s="5" t="s">
        <v>39</v>
      </c>
      <c r="F22" s="5" t="s">
        <v>350</v>
      </c>
      <c r="G22" s="13" t="s">
        <v>40</v>
      </c>
    </row>
    <row r="23" spans="1:7" ht="15" customHeight="1" x14ac:dyDescent="0.2">
      <c r="A23" s="84" t="s">
        <v>351</v>
      </c>
      <c r="B23" s="28">
        <v>2</v>
      </c>
      <c r="C23" s="27">
        <v>185</v>
      </c>
      <c r="D23" s="27">
        <v>84</v>
      </c>
      <c r="E23" s="24">
        <v>300000</v>
      </c>
      <c r="F23" s="15">
        <v>330000</v>
      </c>
      <c r="G23" s="13">
        <f>((F23-E23)/E23)*100</f>
        <v>10</v>
      </c>
    </row>
    <row r="24" spans="1:7" ht="15" customHeight="1" x14ac:dyDescent="0.2">
      <c r="A24" s="84" t="s">
        <v>352</v>
      </c>
      <c r="B24" s="28">
        <v>1</v>
      </c>
      <c r="C24" s="27">
        <v>227.9</v>
      </c>
      <c r="D24" s="27">
        <v>79.239999999999995</v>
      </c>
      <c r="E24" s="24" t="s">
        <v>39</v>
      </c>
      <c r="F24" s="24">
        <v>310000</v>
      </c>
      <c r="G24" s="13" t="s">
        <v>40</v>
      </c>
    </row>
    <row r="25" spans="1:7" ht="15" customHeight="1" x14ac:dyDescent="0.2">
      <c r="A25" s="83" t="s">
        <v>353</v>
      </c>
      <c r="B25" s="12">
        <v>1</v>
      </c>
      <c r="C25" s="16">
        <v>168</v>
      </c>
      <c r="D25" s="16">
        <v>78</v>
      </c>
      <c r="E25" s="5" t="s">
        <v>39</v>
      </c>
      <c r="F25" s="5">
        <v>275000</v>
      </c>
      <c r="G25" s="13" t="s">
        <v>40</v>
      </c>
    </row>
    <row r="26" spans="1:7" ht="15" customHeight="1" x14ac:dyDescent="0.2">
      <c r="A26" s="83" t="s">
        <v>354</v>
      </c>
      <c r="B26" s="12">
        <v>1</v>
      </c>
      <c r="C26" s="16">
        <v>184</v>
      </c>
      <c r="D26" s="16">
        <v>77</v>
      </c>
      <c r="E26" s="5" t="s">
        <v>39</v>
      </c>
      <c r="F26" s="5">
        <v>340000</v>
      </c>
      <c r="G26" s="13" t="s">
        <v>40</v>
      </c>
    </row>
    <row r="27" spans="1:7" ht="15" customHeight="1" x14ac:dyDescent="0.2">
      <c r="A27" s="83" t="s">
        <v>355</v>
      </c>
      <c r="B27" s="12">
        <v>2</v>
      </c>
      <c r="C27" s="16">
        <v>173</v>
      </c>
      <c r="D27" s="16">
        <v>76</v>
      </c>
      <c r="E27" s="5" t="s">
        <v>39</v>
      </c>
      <c r="F27" s="5" t="s">
        <v>356</v>
      </c>
      <c r="G27" s="13" t="s">
        <v>40</v>
      </c>
    </row>
    <row r="28" spans="1:7" ht="15" customHeight="1" x14ac:dyDescent="0.2">
      <c r="A28" s="8"/>
    </row>
    <row r="29" spans="1:7" ht="15" customHeight="1" x14ac:dyDescent="0.2">
      <c r="A29" s="8" t="s">
        <v>70</v>
      </c>
      <c r="E29" s="15"/>
    </row>
    <row r="30" spans="1:7" ht="15" customHeight="1" x14ac:dyDescent="0.2">
      <c r="A30" s="84" t="s">
        <v>357</v>
      </c>
      <c r="B30" s="28">
        <v>1</v>
      </c>
      <c r="C30" s="27">
        <v>204.3</v>
      </c>
      <c r="D30" s="27">
        <v>110</v>
      </c>
      <c r="E30" s="15" t="s">
        <v>39</v>
      </c>
      <c r="F30" s="15">
        <v>600000</v>
      </c>
      <c r="G30" s="13" t="s">
        <v>40</v>
      </c>
    </row>
    <row r="31" spans="1:7" ht="15" customHeight="1" x14ac:dyDescent="0.2">
      <c r="A31" s="83" t="s">
        <v>336</v>
      </c>
      <c r="B31" s="12">
        <v>1</v>
      </c>
      <c r="C31" s="16">
        <v>188</v>
      </c>
      <c r="D31" s="16">
        <v>89</v>
      </c>
      <c r="E31" s="15" t="s">
        <v>39</v>
      </c>
      <c r="F31" s="5">
        <v>550000</v>
      </c>
      <c r="G31" s="13" t="s">
        <v>40</v>
      </c>
    </row>
    <row r="32" spans="1:7" ht="15" customHeight="1" x14ac:dyDescent="0.2">
      <c r="A32" s="83" t="s">
        <v>358</v>
      </c>
      <c r="B32" s="12">
        <v>1</v>
      </c>
      <c r="C32" s="16">
        <v>220</v>
      </c>
      <c r="D32" s="16">
        <v>116</v>
      </c>
      <c r="E32" s="15" t="s">
        <v>39</v>
      </c>
      <c r="F32" s="5">
        <v>700000</v>
      </c>
      <c r="G32" s="13" t="s">
        <v>40</v>
      </c>
    </row>
    <row r="33" spans="1:7" ht="15" customHeight="1" x14ac:dyDescent="0.2">
      <c r="A33" s="83" t="s">
        <v>359</v>
      </c>
      <c r="B33" s="12">
        <v>1</v>
      </c>
      <c r="C33" s="16">
        <v>222</v>
      </c>
      <c r="D33" s="16">
        <v>79</v>
      </c>
      <c r="E33" s="15" t="s">
        <v>39</v>
      </c>
      <c r="F33" s="5">
        <v>450000</v>
      </c>
      <c r="G33" s="13" t="s">
        <v>40</v>
      </c>
    </row>
    <row r="34" spans="1:7" ht="15" customHeight="1" x14ac:dyDescent="0.2">
      <c r="A34" s="83" t="s">
        <v>360</v>
      </c>
      <c r="B34" s="12">
        <v>2</v>
      </c>
      <c r="C34" s="16">
        <v>186</v>
      </c>
      <c r="D34" s="16">
        <v>86</v>
      </c>
      <c r="E34" s="15" t="s">
        <v>39</v>
      </c>
      <c r="F34" s="12" t="s">
        <v>361</v>
      </c>
      <c r="G34" s="13" t="s">
        <v>40</v>
      </c>
    </row>
    <row r="35" spans="1:7" ht="15" customHeight="1" x14ac:dyDescent="0.2">
      <c r="A35" s="83" t="s">
        <v>362</v>
      </c>
      <c r="B35" s="12">
        <v>1</v>
      </c>
      <c r="C35" s="16">
        <v>178</v>
      </c>
      <c r="D35" s="16">
        <v>89</v>
      </c>
      <c r="E35" s="15" t="s">
        <v>39</v>
      </c>
      <c r="F35" s="5">
        <v>520000</v>
      </c>
      <c r="G35" s="13" t="s">
        <v>40</v>
      </c>
    </row>
    <row r="36" spans="1:7" ht="15" customHeight="1" x14ac:dyDescent="0.2">
      <c r="A36" s="84" t="s">
        <v>363</v>
      </c>
      <c r="B36" s="28">
        <v>1</v>
      </c>
      <c r="C36" s="27">
        <v>202</v>
      </c>
      <c r="D36" s="27">
        <v>86.81</v>
      </c>
      <c r="E36" s="24" t="s">
        <v>39</v>
      </c>
      <c r="F36" s="15">
        <v>400000</v>
      </c>
      <c r="G36" s="13" t="s">
        <v>40</v>
      </c>
    </row>
    <row r="37" spans="1:7" ht="15" customHeight="1" x14ac:dyDescent="0.2">
      <c r="A37" s="83" t="s">
        <v>364</v>
      </c>
      <c r="B37" s="12">
        <v>1</v>
      </c>
      <c r="C37" s="16">
        <v>219</v>
      </c>
      <c r="D37" s="16">
        <v>91</v>
      </c>
      <c r="E37" s="15" t="s">
        <v>39</v>
      </c>
      <c r="F37" s="5">
        <v>480000</v>
      </c>
      <c r="G37" s="13" t="s">
        <v>40</v>
      </c>
    </row>
    <row r="38" spans="1:7" ht="15" customHeight="1" x14ac:dyDescent="0.2">
      <c r="A38" s="8"/>
    </row>
    <row r="39" spans="1:7" ht="15" customHeight="1" x14ac:dyDescent="0.2">
      <c r="A39" s="72" t="s">
        <v>71</v>
      </c>
    </row>
    <row r="40" spans="1:7" ht="15" customHeight="1" x14ac:dyDescent="0.2">
      <c r="A40" s="83" t="s">
        <v>365</v>
      </c>
      <c r="B40" s="12">
        <v>2</v>
      </c>
      <c r="C40" s="16">
        <v>204</v>
      </c>
      <c r="D40" s="16">
        <v>77</v>
      </c>
      <c r="E40" s="15" t="s">
        <v>39</v>
      </c>
      <c r="F40" s="12" t="s">
        <v>366</v>
      </c>
      <c r="G40" s="13" t="s">
        <v>40</v>
      </c>
    </row>
    <row r="41" spans="1:7" ht="15" customHeight="1" x14ac:dyDescent="0.2">
      <c r="A41" s="83" t="s">
        <v>367</v>
      </c>
      <c r="B41" s="12">
        <v>1</v>
      </c>
      <c r="C41" s="16">
        <v>201</v>
      </c>
      <c r="D41" s="16">
        <v>89</v>
      </c>
      <c r="E41" s="15" t="s">
        <v>39</v>
      </c>
      <c r="F41" s="5">
        <v>330000</v>
      </c>
      <c r="G41" s="13" t="s">
        <v>40</v>
      </c>
    </row>
    <row r="42" spans="1:7" ht="15" customHeight="1" x14ac:dyDescent="0.2">
      <c r="A42" s="8"/>
      <c r="E42" s="15"/>
    </row>
    <row r="43" spans="1:7" ht="15" customHeight="1" x14ac:dyDescent="0.2">
      <c r="A43" s="72" t="s">
        <v>73</v>
      </c>
    </row>
    <row r="44" spans="1:7" ht="15" customHeight="1" x14ac:dyDescent="0.2">
      <c r="A44" s="83" t="s">
        <v>369</v>
      </c>
      <c r="B44" s="12">
        <v>1</v>
      </c>
      <c r="C44" s="16">
        <v>205</v>
      </c>
      <c r="D44" s="16">
        <v>80</v>
      </c>
      <c r="E44" s="15" t="s">
        <v>39</v>
      </c>
      <c r="F44" s="5">
        <v>310000</v>
      </c>
      <c r="G44" s="13" t="s">
        <v>40</v>
      </c>
    </row>
    <row r="45" spans="1:7" ht="15" customHeight="1" x14ac:dyDescent="0.2">
      <c r="A45" s="83" t="s">
        <v>370</v>
      </c>
      <c r="B45" s="12">
        <v>1</v>
      </c>
      <c r="C45" s="16">
        <v>196</v>
      </c>
      <c r="D45" s="16">
        <v>80</v>
      </c>
      <c r="E45" s="15" t="s">
        <v>39</v>
      </c>
      <c r="F45" s="5">
        <v>290000</v>
      </c>
      <c r="G45" s="13" t="s">
        <v>40</v>
      </c>
    </row>
    <row r="47" spans="1:7" ht="15" customHeight="1" x14ac:dyDescent="0.2">
      <c r="A47" s="8" t="s">
        <v>1695</v>
      </c>
      <c r="E47" s="15"/>
    </row>
    <row r="48" spans="1:7" ht="15" customHeight="1" x14ac:dyDescent="0.2">
      <c r="A48" s="86" t="s">
        <v>1696</v>
      </c>
      <c r="B48" s="12">
        <v>2</v>
      </c>
      <c r="C48" s="16">
        <v>157</v>
      </c>
      <c r="D48" s="16">
        <v>79</v>
      </c>
      <c r="E48" s="15" t="s">
        <v>39</v>
      </c>
      <c r="F48" s="15" t="s">
        <v>1697</v>
      </c>
      <c r="G48" s="13" t="s">
        <v>40</v>
      </c>
    </row>
    <row r="49" spans="1:7" ht="15" customHeight="1" x14ac:dyDescent="0.2">
      <c r="A49" s="8"/>
      <c r="E49" s="15"/>
    </row>
    <row r="50" spans="1:7" ht="15" customHeight="1" x14ac:dyDescent="0.2">
      <c r="A50" s="8" t="s">
        <v>1698</v>
      </c>
    </row>
    <row r="51" spans="1:7" ht="15" customHeight="1" x14ac:dyDescent="0.2">
      <c r="A51" s="86" t="s">
        <v>1699</v>
      </c>
      <c r="B51" s="12">
        <v>5</v>
      </c>
      <c r="C51" s="16">
        <v>147</v>
      </c>
      <c r="D51" s="16">
        <v>69</v>
      </c>
      <c r="E51" s="15" t="s">
        <v>1700</v>
      </c>
      <c r="F51" s="12" t="s">
        <v>1701</v>
      </c>
      <c r="G51" s="13">
        <v>12.4</v>
      </c>
    </row>
    <row r="52" spans="1:7" ht="15" customHeight="1" x14ac:dyDescent="0.2">
      <c r="E52" s="15"/>
    </row>
    <row r="53" spans="1:7" ht="15" customHeight="1" x14ac:dyDescent="0.2">
      <c r="A53" s="8" t="s">
        <v>76</v>
      </c>
    </row>
    <row r="54" spans="1:7" ht="15" customHeight="1" x14ac:dyDescent="0.2">
      <c r="A54" s="84" t="s">
        <v>371</v>
      </c>
      <c r="B54" s="28">
        <v>1</v>
      </c>
      <c r="C54" s="27">
        <v>144</v>
      </c>
      <c r="D54" s="27">
        <v>74.34</v>
      </c>
      <c r="E54" s="24" t="s">
        <v>372</v>
      </c>
      <c r="F54" s="24">
        <v>270000</v>
      </c>
      <c r="G54" s="13">
        <f>((F54-252000)/252000)*100</f>
        <v>7.1428571428571423</v>
      </c>
    </row>
    <row r="55" spans="1:7" ht="15" customHeight="1" x14ac:dyDescent="0.2">
      <c r="A55" s="83" t="s">
        <v>373</v>
      </c>
      <c r="B55" s="12">
        <v>1</v>
      </c>
      <c r="C55" s="16">
        <v>149</v>
      </c>
      <c r="D55" s="16">
        <v>104</v>
      </c>
      <c r="E55" s="5">
        <v>360000</v>
      </c>
      <c r="F55" s="5">
        <v>360000</v>
      </c>
      <c r="G55" s="13" t="s">
        <v>0</v>
      </c>
    </row>
    <row r="56" spans="1:7" s="19" customFormat="1" ht="15" customHeight="1" x14ac:dyDescent="0.2">
      <c r="A56" s="84" t="s">
        <v>375</v>
      </c>
      <c r="B56" s="28">
        <v>3</v>
      </c>
      <c r="C56" s="27">
        <v>146.345</v>
      </c>
      <c r="D56" s="27">
        <v>62.890000000000008</v>
      </c>
      <c r="E56" s="24" t="s">
        <v>376</v>
      </c>
      <c r="F56" s="28" t="s">
        <v>377</v>
      </c>
      <c r="G56" s="30" t="s">
        <v>0</v>
      </c>
    </row>
    <row r="57" spans="1:7" ht="15" customHeight="1" x14ac:dyDescent="0.2">
      <c r="A57" s="83" t="s">
        <v>378</v>
      </c>
      <c r="B57" s="12">
        <v>1</v>
      </c>
      <c r="C57" s="16">
        <v>167</v>
      </c>
      <c r="D57" s="16">
        <v>81</v>
      </c>
      <c r="E57" s="15" t="s">
        <v>39</v>
      </c>
      <c r="F57" s="5">
        <v>300000</v>
      </c>
      <c r="G57" s="13" t="s">
        <v>40</v>
      </c>
    </row>
    <row r="58" spans="1:7" ht="15" customHeight="1" x14ac:dyDescent="0.2">
      <c r="A58" s="83" t="s">
        <v>379</v>
      </c>
      <c r="B58" s="12">
        <v>1</v>
      </c>
      <c r="C58" s="16">
        <v>200</v>
      </c>
      <c r="D58" s="16">
        <v>70</v>
      </c>
      <c r="E58" s="15" t="s">
        <v>39</v>
      </c>
      <c r="F58" s="5">
        <v>360000</v>
      </c>
      <c r="G58" s="13" t="s">
        <v>40</v>
      </c>
    </row>
    <row r="59" spans="1:7" ht="15" customHeight="1" x14ac:dyDescent="0.2">
      <c r="A59" s="84" t="s">
        <v>380</v>
      </c>
      <c r="B59" s="28">
        <v>1</v>
      </c>
      <c r="C59" s="27">
        <v>164.6</v>
      </c>
      <c r="D59" s="27">
        <v>78.91</v>
      </c>
      <c r="E59" s="24" t="s">
        <v>39</v>
      </c>
      <c r="F59" s="24">
        <v>420000</v>
      </c>
      <c r="G59" s="13" t="s">
        <v>40</v>
      </c>
    </row>
    <row r="60" spans="1:7" ht="15" customHeight="1" x14ac:dyDescent="0.2">
      <c r="A60" s="84" t="s">
        <v>381</v>
      </c>
      <c r="B60" s="28">
        <v>1</v>
      </c>
      <c r="C60" s="15">
        <v>191</v>
      </c>
      <c r="D60" s="27">
        <v>59.3</v>
      </c>
      <c r="E60" s="24" t="s">
        <v>39</v>
      </c>
      <c r="F60" s="24">
        <v>360000</v>
      </c>
      <c r="G60" s="13" t="s">
        <v>40</v>
      </c>
    </row>
    <row r="61" spans="1:7" ht="15" customHeight="1" x14ac:dyDescent="0.2">
      <c r="A61" s="84" t="s">
        <v>382</v>
      </c>
      <c r="B61" s="28">
        <v>1</v>
      </c>
      <c r="C61" s="27">
        <v>113.9883</v>
      </c>
      <c r="D61" s="27">
        <v>50.16</v>
      </c>
      <c r="E61" s="24" t="s">
        <v>39</v>
      </c>
      <c r="F61" s="24">
        <v>250000</v>
      </c>
      <c r="G61" s="13" t="s">
        <v>40</v>
      </c>
    </row>
    <row r="62" spans="1:7" ht="15" customHeight="1" x14ac:dyDescent="0.2">
      <c r="A62" s="83" t="s">
        <v>383</v>
      </c>
      <c r="B62" s="12">
        <v>1</v>
      </c>
      <c r="C62" s="16">
        <v>162</v>
      </c>
      <c r="D62" s="16">
        <v>60</v>
      </c>
      <c r="E62" s="15" t="s">
        <v>39</v>
      </c>
      <c r="F62" s="5">
        <v>315000</v>
      </c>
      <c r="G62" s="13" t="s">
        <v>40</v>
      </c>
    </row>
    <row r="64" spans="1:7" ht="15" customHeight="1" x14ac:dyDescent="0.2">
      <c r="A64" s="72" t="s">
        <v>78</v>
      </c>
    </row>
    <row r="65" spans="1:7" ht="15" customHeight="1" x14ac:dyDescent="0.2">
      <c r="A65" s="83" t="s">
        <v>384</v>
      </c>
      <c r="B65" s="12">
        <v>1</v>
      </c>
      <c r="C65" s="16">
        <v>172</v>
      </c>
      <c r="D65" s="16">
        <v>72</v>
      </c>
      <c r="E65" s="15" t="s">
        <v>39</v>
      </c>
      <c r="F65" s="5">
        <v>500000</v>
      </c>
      <c r="G65" s="13" t="s">
        <v>40</v>
      </c>
    </row>
    <row r="66" spans="1:7" ht="15" customHeight="1" x14ac:dyDescent="0.2">
      <c r="A66" s="84" t="s">
        <v>385</v>
      </c>
      <c r="B66" s="28">
        <v>1</v>
      </c>
      <c r="C66" s="27">
        <v>198.6</v>
      </c>
      <c r="D66" s="27">
        <v>89.18</v>
      </c>
      <c r="E66" s="24" t="s">
        <v>39</v>
      </c>
      <c r="F66" s="24">
        <v>625000</v>
      </c>
      <c r="G66" s="13" t="s">
        <v>40</v>
      </c>
    </row>
    <row r="68" spans="1:7" ht="15" customHeight="1" x14ac:dyDescent="0.2">
      <c r="A68" s="8" t="s">
        <v>105</v>
      </c>
    </row>
    <row r="69" spans="1:7" ht="15" customHeight="1" x14ac:dyDescent="0.2">
      <c r="A69" s="83" t="s">
        <v>386</v>
      </c>
      <c r="B69" s="12">
        <v>2</v>
      </c>
      <c r="C69" s="16">
        <v>149</v>
      </c>
      <c r="D69" s="16">
        <v>60</v>
      </c>
      <c r="E69" s="15">
        <v>420000</v>
      </c>
      <c r="F69" s="5">
        <v>450000</v>
      </c>
      <c r="G69" s="13">
        <f>((F69-E69)/E69)*100</f>
        <v>7.1428571428571423</v>
      </c>
    </row>
    <row r="71" spans="1:7" ht="15" customHeight="1" x14ac:dyDescent="0.2">
      <c r="A71" s="8" t="s">
        <v>92</v>
      </c>
    </row>
    <row r="72" spans="1:7" ht="15" customHeight="1" x14ac:dyDescent="0.2">
      <c r="A72" s="83" t="s">
        <v>387</v>
      </c>
      <c r="B72" s="12">
        <v>1</v>
      </c>
      <c r="C72" s="16">
        <v>65</v>
      </c>
      <c r="D72" s="16">
        <v>63</v>
      </c>
      <c r="E72" s="5">
        <v>280000</v>
      </c>
      <c r="F72" s="5">
        <v>270000</v>
      </c>
      <c r="G72" s="13">
        <f>((F72-E72)/E72)*100</f>
        <v>-3.5714285714285712</v>
      </c>
    </row>
    <row r="73" spans="1:7" ht="15" customHeight="1" x14ac:dyDescent="0.2">
      <c r="A73" s="3"/>
      <c r="B73" s="12">
        <v>2</v>
      </c>
      <c r="C73" s="16">
        <v>151</v>
      </c>
      <c r="D73" s="16">
        <v>80</v>
      </c>
      <c r="E73" s="12" t="s">
        <v>39</v>
      </c>
      <c r="F73" s="5" t="s">
        <v>388</v>
      </c>
      <c r="G73" s="13" t="s">
        <v>40</v>
      </c>
    </row>
    <row r="74" spans="1:7" ht="15" customHeight="1" x14ac:dyDescent="0.2">
      <c r="A74" s="3"/>
      <c r="F74" s="5"/>
    </row>
    <row r="75" spans="1:7" ht="15" customHeight="1" x14ac:dyDescent="0.2">
      <c r="A75" s="46" t="s">
        <v>2069</v>
      </c>
      <c r="B75" s="28"/>
      <c r="C75" s="27"/>
      <c r="D75" s="27"/>
      <c r="E75" s="28"/>
      <c r="F75" s="28"/>
      <c r="G75" s="28"/>
    </row>
    <row r="76" spans="1:7" ht="15" customHeight="1" x14ac:dyDescent="0.2">
      <c r="A76" s="87" t="s">
        <v>2070</v>
      </c>
      <c r="B76" s="28">
        <v>5</v>
      </c>
      <c r="C76" s="27">
        <v>138.61000000000001</v>
      </c>
      <c r="D76" s="27">
        <v>89.515000000000015</v>
      </c>
      <c r="E76" s="28" t="s">
        <v>39</v>
      </c>
      <c r="F76" s="28" t="s">
        <v>2071</v>
      </c>
      <c r="G76" s="73" t="s">
        <v>0</v>
      </c>
    </row>
    <row r="77" spans="1:7" ht="15" customHeight="1" x14ac:dyDescent="0.2">
      <c r="A77" s="86" t="s">
        <v>1801</v>
      </c>
      <c r="B77" s="12">
        <v>4</v>
      </c>
      <c r="C77" s="16">
        <v>138</v>
      </c>
      <c r="D77" s="16">
        <v>92.836250000000007</v>
      </c>
      <c r="E77" s="12" t="s">
        <v>2072</v>
      </c>
      <c r="F77" s="15" t="s">
        <v>389</v>
      </c>
      <c r="G77" s="29">
        <v>4.3</v>
      </c>
    </row>
    <row r="78" spans="1:7" ht="15" customHeight="1" x14ac:dyDescent="0.2">
      <c r="A78" s="86" t="s">
        <v>2073</v>
      </c>
      <c r="B78" s="12">
        <v>2</v>
      </c>
      <c r="C78" s="16">
        <v>180</v>
      </c>
      <c r="D78" s="16">
        <v>85</v>
      </c>
      <c r="E78" s="12" t="s">
        <v>2074</v>
      </c>
      <c r="F78" s="15">
        <v>250000</v>
      </c>
      <c r="G78" s="29">
        <v>8.4</v>
      </c>
    </row>
    <row r="79" spans="1:7" ht="15" customHeight="1" x14ac:dyDescent="0.2">
      <c r="A79" s="86" t="s">
        <v>2075</v>
      </c>
      <c r="B79" s="12">
        <v>1</v>
      </c>
      <c r="C79" s="16">
        <v>170</v>
      </c>
      <c r="D79" s="16">
        <v>92.02</v>
      </c>
      <c r="E79" s="12" t="s">
        <v>39</v>
      </c>
      <c r="F79" s="15">
        <v>300000</v>
      </c>
      <c r="G79" s="15" t="s">
        <v>2076</v>
      </c>
    </row>
    <row r="80" spans="1:7" ht="15" customHeight="1" x14ac:dyDescent="0.2">
      <c r="A80" s="86" t="s">
        <v>2077</v>
      </c>
      <c r="B80" s="12">
        <v>4</v>
      </c>
      <c r="C80" s="16">
        <v>188</v>
      </c>
      <c r="D80" s="16">
        <v>116.125</v>
      </c>
      <c r="E80" s="15" t="s">
        <v>2078</v>
      </c>
      <c r="F80" s="12" t="s">
        <v>2257</v>
      </c>
      <c r="G80" s="29" t="s">
        <v>0</v>
      </c>
    </row>
    <row r="81" spans="1:7" ht="15" customHeight="1" x14ac:dyDescent="0.2">
      <c r="A81" s="47"/>
      <c r="B81" s="28"/>
      <c r="C81" s="27"/>
      <c r="D81" s="27"/>
      <c r="E81" s="24"/>
      <c r="F81" s="28"/>
      <c r="G81" s="24"/>
    </row>
    <row r="82" spans="1:7" ht="15" customHeight="1" x14ac:dyDescent="0.2">
      <c r="A82" s="8" t="s">
        <v>1702</v>
      </c>
      <c r="E82" s="15"/>
    </row>
    <row r="83" spans="1:7" ht="15" customHeight="1" x14ac:dyDescent="0.2">
      <c r="A83" s="86" t="s">
        <v>1703</v>
      </c>
      <c r="B83" s="12">
        <v>2</v>
      </c>
      <c r="C83" s="16">
        <v>149</v>
      </c>
      <c r="D83" s="16">
        <v>88</v>
      </c>
      <c r="E83" s="15" t="s">
        <v>39</v>
      </c>
      <c r="F83" s="12" t="s">
        <v>1704</v>
      </c>
      <c r="G83" s="13" t="s">
        <v>40</v>
      </c>
    </row>
    <row r="84" spans="1:7" ht="15" customHeight="1" x14ac:dyDescent="0.2">
      <c r="E84" s="15"/>
    </row>
    <row r="85" spans="1:7" ht="15" customHeight="1" x14ac:dyDescent="0.2">
      <c r="A85" s="8" t="s">
        <v>1705</v>
      </c>
    </row>
    <row r="86" spans="1:7" s="42" customFormat="1" ht="15" customHeight="1" x14ac:dyDescent="0.2">
      <c r="A86" s="84" t="s">
        <v>1706</v>
      </c>
      <c r="B86" s="28">
        <v>2</v>
      </c>
      <c r="C86" s="27">
        <v>178</v>
      </c>
      <c r="D86" s="27">
        <v>137</v>
      </c>
      <c r="E86" s="28" t="s">
        <v>1707</v>
      </c>
      <c r="F86" s="24">
        <v>330000</v>
      </c>
      <c r="G86" s="30">
        <v>3.4</v>
      </c>
    </row>
    <row r="87" spans="1:7" ht="15" customHeight="1" x14ac:dyDescent="0.2">
      <c r="A87" s="86" t="s">
        <v>1708</v>
      </c>
      <c r="B87" s="12">
        <v>1</v>
      </c>
      <c r="C87" s="16">
        <v>184</v>
      </c>
      <c r="D87" s="16">
        <v>135</v>
      </c>
      <c r="E87" s="15">
        <v>250000</v>
      </c>
      <c r="F87" s="15">
        <v>280000</v>
      </c>
      <c r="G87" s="13">
        <v>12</v>
      </c>
    </row>
    <row r="88" spans="1:7" ht="15" customHeight="1" x14ac:dyDescent="0.2">
      <c r="A88" s="86" t="s">
        <v>1709</v>
      </c>
      <c r="B88" s="12">
        <v>3</v>
      </c>
      <c r="C88" s="16">
        <v>145</v>
      </c>
      <c r="D88" s="16">
        <v>70</v>
      </c>
      <c r="E88" s="12" t="s">
        <v>1710</v>
      </c>
      <c r="F88" s="15" t="s">
        <v>1711</v>
      </c>
      <c r="G88" s="13">
        <v>7.3</v>
      </c>
    </row>
    <row r="89" spans="1:7" ht="15" customHeight="1" x14ac:dyDescent="0.2">
      <c r="A89" s="86" t="s">
        <v>1712</v>
      </c>
      <c r="B89" s="12">
        <v>1</v>
      </c>
      <c r="C89" s="16">
        <v>181</v>
      </c>
      <c r="D89" s="16">
        <v>103</v>
      </c>
      <c r="E89" s="12" t="s">
        <v>39</v>
      </c>
      <c r="F89" s="15">
        <v>363000</v>
      </c>
      <c r="G89" s="13" t="s">
        <v>40</v>
      </c>
    </row>
    <row r="90" spans="1:7" ht="15" customHeight="1" x14ac:dyDescent="0.2">
      <c r="A90" s="86" t="s">
        <v>1713</v>
      </c>
      <c r="B90" s="12">
        <v>2</v>
      </c>
      <c r="C90" s="16">
        <v>186</v>
      </c>
      <c r="D90" s="16">
        <v>134</v>
      </c>
      <c r="E90" s="15" t="s">
        <v>39</v>
      </c>
      <c r="F90" s="15" t="s">
        <v>431</v>
      </c>
      <c r="G90" s="13" t="s">
        <v>40</v>
      </c>
    </row>
    <row r="91" spans="1:7" ht="15" customHeight="1" x14ac:dyDescent="0.2">
      <c r="A91" s="86" t="s">
        <v>1714</v>
      </c>
      <c r="B91" s="12">
        <v>1</v>
      </c>
      <c r="C91" s="16">
        <v>248</v>
      </c>
      <c r="D91" s="16">
        <v>118</v>
      </c>
      <c r="E91" s="15" t="s">
        <v>1715</v>
      </c>
      <c r="F91" s="15">
        <v>500000</v>
      </c>
      <c r="G91" s="13" t="s">
        <v>0</v>
      </c>
    </row>
    <row r="92" spans="1:7" ht="15" customHeight="1" x14ac:dyDescent="0.2">
      <c r="A92" s="86" t="s">
        <v>1716</v>
      </c>
      <c r="B92" s="12">
        <v>2</v>
      </c>
      <c r="C92" s="16">
        <v>144</v>
      </c>
      <c r="D92" s="16">
        <v>110</v>
      </c>
      <c r="E92" s="15" t="s">
        <v>1717</v>
      </c>
      <c r="F92" s="15" t="s">
        <v>1718</v>
      </c>
      <c r="G92" s="13" t="s">
        <v>0</v>
      </c>
    </row>
    <row r="93" spans="1:7" ht="15" customHeight="1" x14ac:dyDescent="0.2">
      <c r="A93" s="86" t="s">
        <v>1719</v>
      </c>
      <c r="B93" s="12">
        <v>2</v>
      </c>
      <c r="C93" s="16">
        <v>155</v>
      </c>
      <c r="D93" s="16">
        <v>73</v>
      </c>
      <c r="E93" s="15">
        <v>200000</v>
      </c>
      <c r="F93" s="15" t="s">
        <v>1634</v>
      </c>
      <c r="G93" s="13">
        <v>2.5</v>
      </c>
    </row>
    <row r="94" spans="1:7" ht="15" customHeight="1" x14ac:dyDescent="0.2">
      <c r="A94" s="86" t="s">
        <v>1720</v>
      </c>
      <c r="B94" s="12">
        <v>3</v>
      </c>
      <c r="C94" s="16">
        <v>156</v>
      </c>
      <c r="D94" s="16">
        <v>103</v>
      </c>
      <c r="E94" s="15" t="s">
        <v>618</v>
      </c>
      <c r="F94" s="15" t="s">
        <v>560</v>
      </c>
      <c r="G94" s="13">
        <v>11.5</v>
      </c>
    </row>
    <row r="95" spans="1:7" ht="15" customHeight="1" x14ac:dyDescent="0.2">
      <c r="A95" s="86" t="s">
        <v>1721</v>
      </c>
      <c r="B95" s="12">
        <v>1</v>
      </c>
      <c r="C95" s="16">
        <v>127</v>
      </c>
      <c r="D95" s="16">
        <v>68</v>
      </c>
      <c r="E95" s="15" t="s">
        <v>39</v>
      </c>
      <c r="F95" s="15">
        <v>250000</v>
      </c>
      <c r="G95" s="13" t="s">
        <v>40</v>
      </c>
    </row>
    <row r="96" spans="1:7" ht="15" customHeight="1" x14ac:dyDescent="0.2">
      <c r="A96" s="86" t="s">
        <v>1722</v>
      </c>
      <c r="B96" s="12">
        <v>3</v>
      </c>
      <c r="C96" s="16">
        <v>123</v>
      </c>
      <c r="D96" s="16">
        <v>98</v>
      </c>
      <c r="E96" s="15" t="s">
        <v>39</v>
      </c>
      <c r="F96" s="15" t="s">
        <v>1723</v>
      </c>
      <c r="G96" s="13" t="s">
        <v>40</v>
      </c>
    </row>
    <row r="97" spans="1:7" ht="15" customHeight="1" x14ac:dyDescent="0.2">
      <c r="A97" s="86" t="s">
        <v>1724</v>
      </c>
      <c r="B97" s="12">
        <v>7</v>
      </c>
      <c r="C97" s="16">
        <v>157</v>
      </c>
      <c r="D97" s="16">
        <v>104</v>
      </c>
      <c r="E97" s="12" t="s">
        <v>1725</v>
      </c>
      <c r="F97" s="15" t="s">
        <v>1669</v>
      </c>
      <c r="G97" s="13">
        <v>9.9</v>
      </c>
    </row>
    <row r="98" spans="1:7" ht="15" customHeight="1" x14ac:dyDescent="0.2">
      <c r="A98" s="86" t="s">
        <v>1726</v>
      </c>
      <c r="B98" s="12">
        <v>4</v>
      </c>
      <c r="C98" s="16">
        <v>153</v>
      </c>
      <c r="D98" s="16">
        <v>77</v>
      </c>
      <c r="E98" s="12" t="s">
        <v>1596</v>
      </c>
      <c r="F98" s="15" t="s">
        <v>1622</v>
      </c>
      <c r="G98" s="13">
        <v>3.3</v>
      </c>
    </row>
    <row r="99" spans="1:7" ht="15" customHeight="1" x14ac:dyDescent="0.2">
      <c r="A99" s="86" t="s">
        <v>1727</v>
      </c>
      <c r="B99" s="12">
        <v>1</v>
      </c>
      <c r="C99" s="16">
        <v>183</v>
      </c>
      <c r="D99" s="16">
        <v>118</v>
      </c>
      <c r="E99" s="12" t="s">
        <v>39</v>
      </c>
      <c r="F99" s="15">
        <v>150000</v>
      </c>
      <c r="G99" s="13" t="s">
        <v>40</v>
      </c>
    </row>
    <row r="100" spans="1:7" ht="15" customHeight="1" x14ac:dyDescent="0.2">
      <c r="A100" s="86" t="s">
        <v>1728</v>
      </c>
      <c r="B100" s="12">
        <v>1</v>
      </c>
      <c r="C100" s="16">
        <v>223</v>
      </c>
      <c r="D100" s="16">
        <v>152</v>
      </c>
      <c r="E100" s="15" t="s">
        <v>39</v>
      </c>
      <c r="F100" s="15">
        <v>385000</v>
      </c>
      <c r="G100" s="13" t="s">
        <v>40</v>
      </c>
    </row>
    <row r="101" spans="1:7" ht="15" customHeight="1" x14ac:dyDescent="0.2">
      <c r="E101" s="15"/>
      <c r="F101" s="15"/>
    </row>
    <row r="102" spans="1:7" ht="15" customHeight="1" x14ac:dyDescent="0.2">
      <c r="A102" s="8" t="s">
        <v>109</v>
      </c>
    </row>
    <row r="103" spans="1:7" ht="15" customHeight="1" x14ac:dyDescent="0.2">
      <c r="A103" s="83" t="s">
        <v>390</v>
      </c>
      <c r="B103" s="12">
        <v>1</v>
      </c>
      <c r="C103" s="16">
        <v>273</v>
      </c>
      <c r="D103" s="16">
        <v>83</v>
      </c>
      <c r="E103" s="12" t="s">
        <v>39</v>
      </c>
      <c r="F103" s="5">
        <v>350000</v>
      </c>
      <c r="G103" s="13" t="s">
        <v>40</v>
      </c>
    </row>
    <row r="104" spans="1:7" ht="15" customHeight="1" x14ac:dyDescent="0.2">
      <c r="A104" s="83" t="s">
        <v>391</v>
      </c>
      <c r="B104" s="12">
        <v>1</v>
      </c>
      <c r="C104" s="16">
        <v>213</v>
      </c>
      <c r="D104" s="16">
        <v>80</v>
      </c>
      <c r="E104" s="12" t="s">
        <v>39</v>
      </c>
      <c r="F104" s="5">
        <v>270000</v>
      </c>
      <c r="G104" s="13" t="s">
        <v>40</v>
      </c>
    </row>
    <row r="106" spans="1:7" ht="15" customHeight="1" x14ac:dyDescent="0.2">
      <c r="A106" s="8" t="s">
        <v>84</v>
      </c>
    </row>
    <row r="107" spans="1:7" ht="15" customHeight="1" x14ac:dyDescent="0.2">
      <c r="A107" s="83" t="s">
        <v>392</v>
      </c>
      <c r="B107" s="12">
        <v>1</v>
      </c>
      <c r="C107" s="16">
        <v>128</v>
      </c>
      <c r="D107" s="16">
        <v>74</v>
      </c>
      <c r="E107" s="15" t="s">
        <v>39</v>
      </c>
      <c r="F107" s="5">
        <v>330000</v>
      </c>
      <c r="G107" s="13" t="s">
        <v>40</v>
      </c>
    </row>
    <row r="108" spans="1:7" ht="15" customHeight="1" x14ac:dyDescent="0.2">
      <c r="A108" s="84" t="s">
        <v>393</v>
      </c>
      <c r="B108" s="28">
        <v>1</v>
      </c>
      <c r="C108" s="27">
        <v>173</v>
      </c>
      <c r="D108" s="27">
        <v>70.16</v>
      </c>
      <c r="E108" s="24" t="s">
        <v>39</v>
      </c>
      <c r="F108" s="15">
        <v>320000</v>
      </c>
      <c r="G108" s="13" t="s">
        <v>40</v>
      </c>
    </row>
    <row r="109" spans="1:7" ht="15" customHeight="1" x14ac:dyDescent="0.2">
      <c r="A109" s="83" t="s">
        <v>394</v>
      </c>
      <c r="B109" s="12">
        <v>4</v>
      </c>
      <c r="C109" s="16">
        <v>150</v>
      </c>
      <c r="D109" s="16">
        <v>70</v>
      </c>
      <c r="E109" s="5">
        <v>330000</v>
      </c>
      <c r="F109" s="12" t="s">
        <v>395</v>
      </c>
      <c r="G109" s="13" t="s">
        <v>0</v>
      </c>
    </row>
    <row r="110" spans="1:7" ht="15" customHeight="1" x14ac:dyDescent="0.2">
      <c r="A110" s="83" t="s">
        <v>396</v>
      </c>
      <c r="B110" s="12">
        <v>1</v>
      </c>
      <c r="C110" s="16">
        <v>149</v>
      </c>
      <c r="D110" s="16">
        <v>89</v>
      </c>
      <c r="E110" s="15" t="s">
        <v>39</v>
      </c>
      <c r="F110" s="5">
        <v>340000</v>
      </c>
      <c r="G110" s="13" t="s">
        <v>40</v>
      </c>
    </row>
    <row r="111" spans="1:7" ht="15" customHeight="1" x14ac:dyDescent="0.2">
      <c r="A111" s="84" t="s">
        <v>397</v>
      </c>
      <c r="B111" s="28">
        <v>1</v>
      </c>
      <c r="C111" s="27">
        <v>152.94</v>
      </c>
      <c r="D111" s="27">
        <v>79.8</v>
      </c>
      <c r="E111" s="24" t="s">
        <v>398</v>
      </c>
      <c r="F111" s="24">
        <v>330000</v>
      </c>
      <c r="G111" s="13">
        <f>((F111-320667)/320667)*100</f>
        <v>2.9104959350354105</v>
      </c>
    </row>
    <row r="112" spans="1:7" ht="15" customHeight="1" x14ac:dyDescent="0.2">
      <c r="A112" s="83" t="s">
        <v>399</v>
      </c>
      <c r="B112" s="12">
        <v>2</v>
      </c>
      <c r="C112" s="16">
        <v>147</v>
      </c>
      <c r="D112" s="16">
        <v>68</v>
      </c>
      <c r="E112" s="15" t="s">
        <v>39</v>
      </c>
      <c r="F112" s="12" t="s">
        <v>400</v>
      </c>
      <c r="G112" s="13" t="s">
        <v>40</v>
      </c>
    </row>
    <row r="113" spans="1:7" ht="15" customHeight="1" x14ac:dyDescent="0.2">
      <c r="A113" s="83"/>
      <c r="E113" s="15"/>
    </row>
    <row r="115" spans="1:7" ht="15" customHeight="1" x14ac:dyDescent="0.2">
      <c r="A115" s="80" t="s">
        <v>401</v>
      </c>
      <c r="B115" s="81"/>
      <c r="C115" s="82"/>
      <c r="D115" s="82"/>
      <c r="E115" s="81"/>
      <c r="F115" s="81"/>
      <c r="G115" s="81"/>
    </row>
    <row r="117" spans="1:7" ht="15" customHeight="1" x14ac:dyDescent="0.2">
      <c r="A117" s="50" t="s">
        <v>70</v>
      </c>
      <c r="B117" s="28"/>
      <c r="C117" s="27"/>
      <c r="D117" s="27"/>
      <c r="E117" s="24"/>
      <c r="F117" s="24"/>
    </row>
    <row r="118" spans="1:7" ht="15" customHeight="1" x14ac:dyDescent="0.2">
      <c r="A118" s="84" t="s">
        <v>402</v>
      </c>
      <c r="B118" s="28">
        <v>1</v>
      </c>
      <c r="C118" s="27">
        <v>204.3</v>
      </c>
      <c r="D118" s="27">
        <v>86.43</v>
      </c>
      <c r="E118" s="24" t="s">
        <v>39</v>
      </c>
      <c r="F118" s="24">
        <v>600000</v>
      </c>
      <c r="G118" s="13" t="s">
        <v>40</v>
      </c>
    </row>
    <row r="120" spans="1:7" ht="15" customHeight="1" x14ac:dyDescent="0.2">
      <c r="A120" s="72" t="s">
        <v>98</v>
      </c>
    </row>
    <row r="121" spans="1:7" ht="15" customHeight="1" x14ac:dyDescent="0.2">
      <c r="A121" s="83" t="s">
        <v>403</v>
      </c>
      <c r="B121" s="12">
        <v>1</v>
      </c>
      <c r="C121" s="16">
        <v>149</v>
      </c>
      <c r="D121" s="16">
        <v>130</v>
      </c>
      <c r="E121" s="15" t="s">
        <v>39</v>
      </c>
      <c r="F121" s="5">
        <v>290000</v>
      </c>
      <c r="G121" s="13" t="s">
        <v>40</v>
      </c>
    </row>
    <row r="123" spans="1:7" ht="15" customHeight="1" x14ac:dyDescent="0.2">
      <c r="A123" s="72" t="s">
        <v>76</v>
      </c>
    </row>
    <row r="124" spans="1:7" ht="15" customHeight="1" x14ac:dyDescent="0.2">
      <c r="A124" s="83" t="s">
        <v>404</v>
      </c>
      <c r="B124" s="12">
        <v>1</v>
      </c>
      <c r="C124" s="16">
        <v>130</v>
      </c>
      <c r="D124" s="16">
        <v>78</v>
      </c>
      <c r="E124" s="15" t="s">
        <v>39</v>
      </c>
      <c r="F124" s="5">
        <v>390000</v>
      </c>
      <c r="G124" s="13" t="s">
        <v>40</v>
      </c>
    </row>
    <row r="125" spans="1:7" ht="15" customHeight="1" x14ac:dyDescent="0.2">
      <c r="A125" s="84" t="s">
        <v>373</v>
      </c>
      <c r="B125" s="28">
        <v>1</v>
      </c>
      <c r="C125" s="27">
        <v>149.1</v>
      </c>
      <c r="D125" s="27">
        <v>103.72</v>
      </c>
      <c r="E125" s="24">
        <v>360000</v>
      </c>
      <c r="F125" s="24">
        <v>360000</v>
      </c>
      <c r="G125" s="13" t="s">
        <v>0</v>
      </c>
    </row>
    <row r="127" spans="1:7" ht="15" customHeight="1" x14ac:dyDescent="0.2">
      <c r="A127" s="50" t="s">
        <v>105</v>
      </c>
      <c r="B127" s="28"/>
      <c r="C127" s="27"/>
      <c r="D127" s="27"/>
      <c r="E127" s="24"/>
      <c r="F127" s="24"/>
    </row>
    <row r="128" spans="1:7" ht="15" customHeight="1" x14ac:dyDescent="0.2">
      <c r="A128" s="84" t="s">
        <v>405</v>
      </c>
      <c r="B128" s="28">
        <v>1</v>
      </c>
      <c r="C128" s="27">
        <v>167.22</v>
      </c>
      <c r="D128" s="27">
        <v>91.93</v>
      </c>
      <c r="E128" s="24" t="s">
        <v>39</v>
      </c>
      <c r="F128" s="24">
        <v>450000</v>
      </c>
      <c r="G128" s="13" t="s">
        <v>40</v>
      </c>
    </row>
    <row r="130" spans="1:7" ht="15" customHeight="1" x14ac:dyDescent="0.2">
      <c r="A130" s="8" t="s">
        <v>1702</v>
      </c>
      <c r="E130" s="15"/>
      <c r="F130" s="15"/>
    </row>
    <row r="131" spans="1:7" ht="15" customHeight="1" x14ac:dyDescent="0.2">
      <c r="A131" s="86" t="s">
        <v>1729</v>
      </c>
      <c r="B131" s="12">
        <v>1</v>
      </c>
      <c r="C131" s="16">
        <v>176</v>
      </c>
      <c r="D131" s="16">
        <v>150</v>
      </c>
      <c r="E131" s="15" t="s">
        <v>39</v>
      </c>
      <c r="F131" s="15">
        <v>320000</v>
      </c>
      <c r="G131" s="13" t="s">
        <v>40</v>
      </c>
    </row>
    <row r="132" spans="1:7" ht="15" customHeight="1" x14ac:dyDescent="0.2">
      <c r="E132" s="15"/>
      <c r="F132" s="15"/>
    </row>
    <row r="133" spans="1:7" ht="15" customHeight="1" x14ac:dyDescent="0.2">
      <c r="A133" s="72" t="s">
        <v>406</v>
      </c>
    </row>
    <row r="134" spans="1:7" ht="15" customHeight="1" x14ac:dyDescent="0.2">
      <c r="A134" s="83" t="s">
        <v>407</v>
      </c>
      <c r="B134" s="12">
        <v>1</v>
      </c>
      <c r="C134" s="16">
        <v>165</v>
      </c>
      <c r="D134" s="16">
        <v>98</v>
      </c>
      <c r="E134" s="15" t="s">
        <v>39</v>
      </c>
      <c r="F134" s="5">
        <v>298000</v>
      </c>
      <c r="G134" s="13" t="s">
        <v>40</v>
      </c>
    </row>
    <row r="135" spans="1:7" ht="15" customHeight="1" x14ac:dyDescent="0.2">
      <c r="A135" s="83"/>
      <c r="E135" s="15"/>
      <c r="F135" s="5"/>
    </row>
    <row r="137" spans="1:7" ht="15" customHeight="1" x14ac:dyDescent="0.2">
      <c r="A137" s="80" t="s">
        <v>53</v>
      </c>
      <c r="B137" s="80"/>
      <c r="C137" s="80"/>
      <c r="D137" s="80"/>
      <c r="E137" s="80"/>
      <c r="F137" s="80"/>
      <c r="G137" s="80"/>
    </row>
    <row r="139" spans="1:7" ht="15" customHeight="1" x14ac:dyDescent="0.2">
      <c r="A139" s="50" t="s">
        <v>98</v>
      </c>
      <c r="B139" s="28"/>
      <c r="C139" s="27"/>
      <c r="D139" s="27"/>
      <c r="E139" s="24"/>
      <c r="F139" s="24"/>
    </row>
    <row r="140" spans="1:7" ht="15" customHeight="1" x14ac:dyDescent="0.2">
      <c r="A140" s="84" t="s">
        <v>408</v>
      </c>
      <c r="B140" s="28">
        <v>2</v>
      </c>
      <c r="C140" s="27">
        <v>82</v>
      </c>
      <c r="D140" s="27">
        <v>63.2</v>
      </c>
      <c r="E140" s="24">
        <v>149000</v>
      </c>
      <c r="F140" s="12" t="s">
        <v>409</v>
      </c>
      <c r="G140" s="13">
        <f>((162500-E140)/E140)*100</f>
        <v>9.0604026845637584</v>
      </c>
    </row>
    <row r="142" spans="1:7" ht="15" customHeight="1" x14ac:dyDescent="0.2">
      <c r="A142" s="72" t="s">
        <v>70</v>
      </c>
    </row>
    <row r="143" spans="1:7" ht="15" customHeight="1" x14ac:dyDescent="0.2">
      <c r="A143" s="83" t="s">
        <v>2280</v>
      </c>
      <c r="B143" s="28">
        <v>2</v>
      </c>
      <c r="C143" s="16">
        <v>68</v>
      </c>
      <c r="D143" s="16">
        <v>68</v>
      </c>
      <c r="E143" s="5" t="s">
        <v>410</v>
      </c>
      <c r="F143" s="12" t="s">
        <v>411</v>
      </c>
      <c r="G143" s="13">
        <f>((282500-291667)/291667)*100</f>
        <v>-3.1429678366081868</v>
      </c>
    </row>
    <row r="144" spans="1:7" ht="15" customHeight="1" x14ac:dyDescent="0.2">
      <c r="A144" s="84" t="s">
        <v>412</v>
      </c>
      <c r="B144" s="28">
        <v>2</v>
      </c>
      <c r="C144" s="27">
        <v>67.7</v>
      </c>
      <c r="D144" s="27">
        <v>60.76</v>
      </c>
      <c r="E144" s="15" t="s">
        <v>39</v>
      </c>
      <c r="F144" s="12" t="s">
        <v>413</v>
      </c>
      <c r="G144" s="13" t="s">
        <v>40</v>
      </c>
    </row>
    <row r="145" spans="1:7" ht="15" customHeight="1" x14ac:dyDescent="0.2">
      <c r="A145" s="83" t="s">
        <v>2281</v>
      </c>
      <c r="B145" s="28">
        <v>2</v>
      </c>
      <c r="C145" s="16">
        <v>68</v>
      </c>
      <c r="D145" s="16">
        <v>58</v>
      </c>
      <c r="E145" s="15" t="s">
        <v>39</v>
      </c>
      <c r="F145" s="12" t="s">
        <v>414</v>
      </c>
      <c r="G145" s="13" t="s">
        <v>40</v>
      </c>
    </row>
    <row r="146" spans="1:7" ht="15" customHeight="1" x14ac:dyDescent="0.2">
      <c r="A146" s="23"/>
    </row>
    <row r="147" spans="1:7" ht="15" customHeight="1" x14ac:dyDescent="0.2">
      <c r="A147" s="72" t="s">
        <v>73</v>
      </c>
    </row>
    <row r="148" spans="1:7" ht="15" customHeight="1" x14ac:dyDescent="0.2">
      <c r="A148" s="83" t="s">
        <v>416</v>
      </c>
      <c r="B148" s="12">
        <v>1</v>
      </c>
      <c r="C148" s="16">
        <v>104</v>
      </c>
      <c r="D148" s="16">
        <v>77</v>
      </c>
      <c r="E148" s="15" t="s">
        <v>39</v>
      </c>
      <c r="F148" s="5">
        <v>25000</v>
      </c>
      <c r="G148" s="13" t="s">
        <v>40</v>
      </c>
    </row>
    <row r="150" spans="1:7" ht="15" customHeight="1" x14ac:dyDescent="0.2">
      <c r="A150" s="8" t="s">
        <v>1698</v>
      </c>
      <c r="E150" s="15"/>
    </row>
    <row r="151" spans="1:7" ht="15" customHeight="1" x14ac:dyDescent="0.2">
      <c r="A151" s="86" t="s">
        <v>1730</v>
      </c>
      <c r="B151" s="12">
        <v>4</v>
      </c>
      <c r="C151" s="16">
        <v>74</v>
      </c>
      <c r="D151" s="16">
        <v>91</v>
      </c>
      <c r="E151" s="15" t="s">
        <v>39</v>
      </c>
      <c r="F151" s="15" t="s">
        <v>1731</v>
      </c>
      <c r="G151" s="13" t="s">
        <v>40</v>
      </c>
    </row>
    <row r="152" spans="1:7" ht="15" customHeight="1" x14ac:dyDescent="0.2">
      <c r="A152" s="8"/>
    </row>
    <row r="153" spans="1:7" ht="15" customHeight="1" x14ac:dyDescent="0.2">
      <c r="A153" s="8" t="s">
        <v>1705</v>
      </c>
    </row>
    <row r="154" spans="1:7" ht="15" customHeight="1" x14ac:dyDescent="0.2">
      <c r="A154" s="86" t="s">
        <v>1732</v>
      </c>
      <c r="B154" s="12">
        <v>1</v>
      </c>
      <c r="C154" s="16">
        <v>72</v>
      </c>
      <c r="D154" s="16">
        <v>86</v>
      </c>
      <c r="E154" s="12" t="s">
        <v>39</v>
      </c>
      <c r="F154" s="15">
        <v>200000</v>
      </c>
      <c r="G154" s="13" t="s">
        <v>40</v>
      </c>
    </row>
    <row r="155" spans="1:7" ht="15" customHeight="1" x14ac:dyDescent="0.2">
      <c r="A155" s="86" t="s">
        <v>1733</v>
      </c>
      <c r="B155" s="12">
        <v>2</v>
      </c>
      <c r="C155" s="16">
        <v>72</v>
      </c>
      <c r="D155" s="16">
        <v>81</v>
      </c>
      <c r="E155" s="12" t="s">
        <v>39</v>
      </c>
      <c r="F155" s="15" t="s">
        <v>1734</v>
      </c>
      <c r="G155" s="13" t="s">
        <v>40</v>
      </c>
    </row>
    <row r="156" spans="1:7" ht="15" customHeight="1" x14ac:dyDescent="0.2">
      <c r="A156" s="86" t="s">
        <v>1735</v>
      </c>
      <c r="B156" s="12">
        <v>1</v>
      </c>
      <c r="C156" s="16">
        <v>89</v>
      </c>
      <c r="D156" s="16">
        <v>60</v>
      </c>
      <c r="E156" s="15">
        <v>150000</v>
      </c>
      <c r="F156" s="15">
        <v>170000</v>
      </c>
      <c r="G156" s="13">
        <v>11.8</v>
      </c>
    </row>
    <row r="157" spans="1:7" ht="15" customHeight="1" x14ac:dyDescent="0.2">
      <c r="A157" s="86" t="s">
        <v>1736</v>
      </c>
      <c r="B157" s="12">
        <v>3</v>
      </c>
      <c r="C157" s="16">
        <v>102</v>
      </c>
      <c r="D157" s="16">
        <v>119</v>
      </c>
      <c r="E157" s="12" t="s">
        <v>39</v>
      </c>
      <c r="F157" s="15" t="s">
        <v>1737</v>
      </c>
      <c r="G157" s="13" t="s">
        <v>40</v>
      </c>
    </row>
    <row r="158" spans="1:7" ht="15" customHeight="1" x14ac:dyDescent="0.2">
      <c r="A158" s="8"/>
      <c r="E158" s="15"/>
    </row>
    <row r="159" spans="1:7" ht="15" customHeight="1" x14ac:dyDescent="0.2">
      <c r="A159" s="72" t="s">
        <v>76</v>
      </c>
    </row>
    <row r="160" spans="1:7" ht="15" customHeight="1" x14ac:dyDescent="0.2">
      <c r="A160" s="83" t="s">
        <v>417</v>
      </c>
      <c r="B160" s="12">
        <v>2</v>
      </c>
      <c r="C160" s="16">
        <v>85</v>
      </c>
      <c r="D160" s="16">
        <v>61</v>
      </c>
      <c r="E160" s="5" t="s">
        <v>418</v>
      </c>
      <c r="F160" s="12" t="s">
        <v>419</v>
      </c>
      <c r="G160" s="13">
        <f>((222500-203571)/203571)*100</f>
        <v>9.2984757160892269</v>
      </c>
    </row>
    <row r="161" spans="1:7" ht="15" customHeight="1" x14ac:dyDescent="0.2">
      <c r="A161" s="83" t="s">
        <v>421</v>
      </c>
      <c r="B161" s="12">
        <v>1</v>
      </c>
      <c r="C161" s="16">
        <v>73</v>
      </c>
      <c r="D161" s="16">
        <v>55</v>
      </c>
      <c r="E161" s="5" t="s">
        <v>39</v>
      </c>
      <c r="F161" s="5">
        <v>210000</v>
      </c>
      <c r="G161" s="13" t="s">
        <v>40</v>
      </c>
    </row>
    <row r="162" spans="1:7" ht="15" customHeight="1" x14ac:dyDescent="0.2">
      <c r="A162" s="83"/>
      <c r="E162" s="5"/>
      <c r="F162" s="5"/>
    </row>
    <row r="164" spans="1:7" ht="15" customHeight="1" x14ac:dyDescent="0.2">
      <c r="A164" s="80" t="s">
        <v>54</v>
      </c>
      <c r="B164" s="81"/>
      <c r="C164" s="82"/>
      <c r="D164" s="82"/>
      <c r="E164" s="81"/>
      <c r="F164" s="81"/>
      <c r="G164" s="81"/>
    </row>
    <row r="166" spans="1:7" ht="15" customHeight="1" x14ac:dyDescent="0.2">
      <c r="A166" s="72" t="s">
        <v>65</v>
      </c>
    </row>
    <row r="167" spans="1:7" ht="15" customHeight="1" x14ac:dyDescent="0.2">
      <c r="A167" s="83" t="s">
        <v>422</v>
      </c>
      <c r="B167" s="12">
        <v>1</v>
      </c>
      <c r="C167" s="16">
        <v>174</v>
      </c>
      <c r="D167" s="16">
        <v>147</v>
      </c>
      <c r="E167" s="5" t="s">
        <v>39</v>
      </c>
      <c r="F167" s="5">
        <v>400000</v>
      </c>
      <c r="G167" s="13" t="s">
        <v>40</v>
      </c>
    </row>
    <row r="168" spans="1:7" ht="15" customHeight="1" x14ac:dyDescent="0.2">
      <c r="A168" s="84" t="s">
        <v>423</v>
      </c>
      <c r="B168" s="28">
        <v>1</v>
      </c>
      <c r="C168" s="27">
        <v>115.2889</v>
      </c>
      <c r="D168" s="27">
        <v>85.2</v>
      </c>
      <c r="E168" s="24" t="s">
        <v>39</v>
      </c>
      <c r="F168" s="24">
        <v>260000</v>
      </c>
      <c r="G168" s="13" t="s">
        <v>40</v>
      </c>
    </row>
    <row r="170" spans="1:7" ht="15" customHeight="1" x14ac:dyDescent="0.2">
      <c r="A170" s="8" t="s">
        <v>2193</v>
      </c>
    </row>
    <row r="171" spans="1:7" ht="15" customHeight="1" x14ac:dyDescent="0.2">
      <c r="A171" s="86" t="s">
        <v>2213</v>
      </c>
      <c r="B171" s="12">
        <v>1</v>
      </c>
      <c r="C171" s="16">
        <v>108</v>
      </c>
      <c r="D171" s="16">
        <v>106</v>
      </c>
      <c r="E171" s="12" t="s">
        <v>39</v>
      </c>
      <c r="F171" s="15">
        <v>310000</v>
      </c>
      <c r="G171" s="13" t="s">
        <v>40</v>
      </c>
    </row>
    <row r="173" spans="1:7" ht="15" customHeight="1" x14ac:dyDescent="0.2">
      <c r="A173" s="72" t="s">
        <v>98</v>
      </c>
    </row>
    <row r="174" spans="1:7" ht="15" customHeight="1" x14ac:dyDescent="0.2">
      <c r="A174" s="86" t="s">
        <v>424</v>
      </c>
      <c r="B174" s="12">
        <v>2</v>
      </c>
      <c r="C174" s="16">
        <v>124.56</v>
      </c>
      <c r="D174" s="16">
        <v>100.64</v>
      </c>
      <c r="E174" s="15">
        <v>360000</v>
      </c>
      <c r="F174" s="12" t="s">
        <v>425</v>
      </c>
      <c r="G174" s="13" t="s">
        <v>0</v>
      </c>
    </row>
    <row r="175" spans="1:7" ht="15" customHeight="1" x14ac:dyDescent="0.2">
      <c r="A175" s="84" t="s">
        <v>426</v>
      </c>
      <c r="B175" s="28">
        <v>1</v>
      </c>
      <c r="C175" s="27">
        <v>155.5</v>
      </c>
      <c r="D175" s="27">
        <v>140.80000000000001</v>
      </c>
      <c r="E175" s="24" t="s">
        <v>39</v>
      </c>
      <c r="F175" s="15">
        <v>300000</v>
      </c>
      <c r="G175" s="13" t="s">
        <v>40</v>
      </c>
    </row>
    <row r="176" spans="1:7" ht="15" customHeight="1" x14ac:dyDescent="0.2">
      <c r="A176" s="84" t="s">
        <v>427</v>
      </c>
      <c r="B176" s="28">
        <v>1</v>
      </c>
      <c r="C176" s="27">
        <v>85.2</v>
      </c>
      <c r="D176" s="27">
        <v>60</v>
      </c>
      <c r="E176" s="24" t="s">
        <v>39</v>
      </c>
      <c r="F176" s="15">
        <v>162000</v>
      </c>
      <c r="G176" s="13" t="s">
        <v>40</v>
      </c>
    </row>
    <row r="177" spans="1:7" ht="15" customHeight="1" x14ac:dyDescent="0.2">
      <c r="A177" s="83" t="s">
        <v>428</v>
      </c>
      <c r="B177" s="28">
        <v>2</v>
      </c>
      <c r="C177" s="16">
        <v>149</v>
      </c>
      <c r="D177" s="16">
        <v>100</v>
      </c>
      <c r="E177" s="15" t="s">
        <v>39</v>
      </c>
      <c r="F177" s="12" t="s">
        <v>429</v>
      </c>
      <c r="G177" s="13" t="s">
        <v>40</v>
      </c>
    </row>
    <row r="178" spans="1:7" ht="15" customHeight="1" x14ac:dyDescent="0.2">
      <c r="A178" s="84" t="s">
        <v>430</v>
      </c>
      <c r="B178" s="28">
        <v>3</v>
      </c>
      <c r="C178" s="27">
        <v>143</v>
      </c>
      <c r="D178" s="27">
        <v>130</v>
      </c>
      <c r="E178" s="15" t="s">
        <v>39</v>
      </c>
      <c r="F178" s="12" t="s">
        <v>431</v>
      </c>
      <c r="G178" s="13" t="s">
        <v>40</v>
      </c>
    </row>
    <row r="180" spans="1:7" ht="15" customHeight="1" x14ac:dyDescent="0.2">
      <c r="A180" s="72" t="s">
        <v>70</v>
      </c>
    </row>
    <row r="181" spans="1:7" ht="15" customHeight="1" x14ac:dyDescent="0.2">
      <c r="A181" s="83" t="s">
        <v>432</v>
      </c>
      <c r="B181" s="12">
        <v>1</v>
      </c>
      <c r="C181" s="16">
        <v>178</v>
      </c>
      <c r="D181" s="16">
        <v>179</v>
      </c>
      <c r="E181" s="15" t="s">
        <v>39</v>
      </c>
      <c r="F181" s="5">
        <v>750000</v>
      </c>
      <c r="G181" s="13" t="s">
        <v>40</v>
      </c>
    </row>
    <row r="182" spans="1:7" ht="15" customHeight="1" x14ac:dyDescent="0.2">
      <c r="A182" s="84" t="s">
        <v>433</v>
      </c>
      <c r="B182" s="28">
        <v>3</v>
      </c>
      <c r="C182" s="27">
        <v>195</v>
      </c>
      <c r="D182" s="27">
        <v>130</v>
      </c>
      <c r="E182" s="24" t="s">
        <v>39</v>
      </c>
      <c r="F182" s="12" t="s">
        <v>434</v>
      </c>
      <c r="G182" s="13" t="s">
        <v>40</v>
      </c>
    </row>
    <row r="183" spans="1:7" ht="15" customHeight="1" x14ac:dyDescent="0.2">
      <c r="A183" s="83" t="s">
        <v>435</v>
      </c>
      <c r="B183" s="28">
        <v>3</v>
      </c>
      <c r="C183" s="16">
        <v>374</v>
      </c>
      <c r="D183" s="16">
        <v>292</v>
      </c>
      <c r="E183" s="5">
        <v>3000000</v>
      </c>
      <c r="F183" s="12" t="s">
        <v>436</v>
      </c>
      <c r="G183" s="13">
        <f>((3233333-E183)/E183)*100</f>
        <v>7.7777666666666665</v>
      </c>
    </row>
    <row r="184" spans="1:7" ht="15" customHeight="1" x14ac:dyDescent="0.2">
      <c r="A184" s="84" t="s">
        <v>437</v>
      </c>
      <c r="B184" s="28">
        <v>1</v>
      </c>
      <c r="C184" s="27">
        <v>122.9</v>
      </c>
      <c r="D184" s="27">
        <v>104.35</v>
      </c>
      <c r="E184" s="24">
        <v>495000</v>
      </c>
      <c r="F184" s="24">
        <v>450000</v>
      </c>
      <c r="G184" s="13">
        <f>((F184-E184)/E184)*100</f>
        <v>-9.0909090909090917</v>
      </c>
    </row>
    <row r="185" spans="1:7" ht="15" customHeight="1" x14ac:dyDescent="0.2">
      <c r="A185" s="84" t="s">
        <v>438</v>
      </c>
      <c r="B185" s="28">
        <v>2</v>
      </c>
      <c r="C185" s="27">
        <v>184</v>
      </c>
      <c r="D185" s="27">
        <v>129.96333333333334</v>
      </c>
      <c r="E185" s="24" t="s">
        <v>439</v>
      </c>
      <c r="F185" s="12" t="s">
        <v>440</v>
      </c>
      <c r="G185" s="13" t="s">
        <v>0</v>
      </c>
    </row>
    <row r="186" spans="1:7" ht="15" customHeight="1" x14ac:dyDescent="0.2">
      <c r="A186" s="83" t="s">
        <v>441</v>
      </c>
      <c r="B186" s="12">
        <v>4</v>
      </c>
      <c r="C186" s="16">
        <v>190</v>
      </c>
      <c r="D186" s="16">
        <v>117</v>
      </c>
      <c r="E186" s="15" t="s">
        <v>39</v>
      </c>
      <c r="F186" s="5" t="s">
        <v>442</v>
      </c>
      <c r="G186" s="13" t="s">
        <v>40</v>
      </c>
    </row>
    <row r="187" spans="1:7" ht="15" customHeight="1" x14ac:dyDescent="0.2">
      <c r="A187" s="84" t="s">
        <v>443</v>
      </c>
      <c r="B187" s="28">
        <v>1</v>
      </c>
      <c r="C187" s="27">
        <v>198.29</v>
      </c>
      <c r="D187" s="27">
        <v>100.3</v>
      </c>
      <c r="E187" s="24" t="s">
        <v>39</v>
      </c>
      <c r="F187" s="24">
        <v>500000</v>
      </c>
      <c r="G187" s="13" t="s">
        <v>40</v>
      </c>
    </row>
    <row r="188" spans="1:7" ht="15" customHeight="1" x14ac:dyDescent="0.2">
      <c r="A188" s="84" t="s">
        <v>444</v>
      </c>
      <c r="B188" s="28">
        <v>1</v>
      </c>
      <c r="C188" s="27">
        <v>222.57</v>
      </c>
      <c r="D188" s="27">
        <v>113.36</v>
      </c>
      <c r="E188" s="24" t="s">
        <v>39</v>
      </c>
      <c r="F188" s="24">
        <v>500000</v>
      </c>
      <c r="G188" s="13" t="s">
        <v>40</v>
      </c>
    </row>
    <row r="189" spans="1:7" ht="15" customHeight="1" x14ac:dyDescent="0.2">
      <c r="A189" s="83" t="s">
        <v>445</v>
      </c>
      <c r="B189" s="12">
        <v>1</v>
      </c>
      <c r="C189" s="16">
        <v>163</v>
      </c>
      <c r="D189" s="16">
        <v>146</v>
      </c>
      <c r="E189" s="15" t="s">
        <v>39</v>
      </c>
      <c r="F189" s="5">
        <v>950000</v>
      </c>
      <c r="G189" s="13" t="s">
        <v>40</v>
      </c>
    </row>
    <row r="190" spans="1:7" ht="15" customHeight="1" x14ac:dyDescent="0.2">
      <c r="A190" s="84" t="s">
        <v>319</v>
      </c>
      <c r="B190" s="28">
        <v>1</v>
      </c>
      <c r="C190" s="27">
        <v>210.43899999999999</v>
      </c>
      <c r="D190" s="27">
        <v>115.88</v>
      </c>
      <c r="E190" s="24" t="s">
        <v>39</v>
      </c>
      <c r="F190" s="24">
        <v>700000</v>
      </c>
      <c r="G190" s="13" t="s">
        <v>40</v>
      </c>
    </row>
    <row r="191" spans="1:7" ht="15" customHeight="1" x14ac:dyDescent="0.2">
      <c r="A191" s="83" t="s">
        <v>446</v>
      </c>
      <c r="B191" s="12">
        <v>1</v>
      </c>
      <c r="C191" s="16">
        <v>210</v>
      </c>
      <c r="D191" s="16">
        <v>139</v>
      </c>
      <c r="E191" s="15" t="s">
        <v>39</v>
      </c>
      <c r="F191" s="5">
        <v>628000</v>
      </c>
      <c r="G191" s="13" t="s">
        <v>40</v>
      </c>
    </row>
    <row r="192" spans="1:7" ht="15" customHeight="1" x14ac:dyDescent="0.2">
      <c r="A192" s="84" t="s">
        <v>447</v>
      </c>
      <c r="B192" s="28">
        <v>1</v>
      </c>
      <c r="C192" s="27">
        <v>264</v>
      </c>
      <c r="D192" s="27">
        <v>118.67</v>
      </c>
      <c r="E192" s="15" t="s">
        <v>39</v>
      </c>
      <c r="F192" s="15">
        <v>760000</v>
      </c>
      <c r="G192" s="13" t="s">
        <v>40</v>
      </c>
    </row>
    <row r="193" spans="1:7" ht="15" customHeight="1" x14ac:dyDescent="0.2">
      <c r="A193" s="83" t="s">
        <v>448</v>
      </c>
      <c r="B193" s="12">
        <v>1</v>
      </c>
      <c r="C193" s="16">
        <v>225</v>
      </c>
      <c r="D193" s="16">
        <v>117</v>
      </c>
      <c r="E193" s="15" t="s">
        <v>39</v>
      </c>
      <c r="F193" s="5">
        <v>585000</v>
      </c>
      <c r="G193" s="13" t="s">
        <v>40</v>
      </c>
    </row>
    <row r="194" spans="1:7" ht="15" customHeight="1" x14ac:dyDescent="0.2">
      <c r="A194" s="83" t="s">
        <v>449</v>
      </c>
      <c r="B194" s="12">
        <v>3</v>
      </c>
      <c r="C194" s="16">
        <v>196</v>
      </c>
      <c r="D194" s="16">
        <v>116</v>
      </c>
      <c r="E194" s="5">
        <v>750000</v>
      </c>
      <c r="F194" s="12" t="s">
        <v>450</v>
      </c>
      <c r="G194" s="13">
        <f>((776667-E194)/E194)*100</f>
        <v>3.5555999999999996</v>
      </c>
    </row>
    <row r="195" spans="1:7" ht="15" customHeight="1" x14ac:dyDescent="0.2">
      <c r="A195" s="83" t="s">
        <v>451</v>
      </c>
      <c r="B195" s="12">
        <v>2</v>
      </c>
      <c r="C195" s="16">
        <v>164</v>
      </c>
      <c r="D195" s="16">
        <v>157</v>
      </c>
      <c r="E195" s="15" t="s">
        <v>39</v>
      </c>
      <c r="F195" s="12" t="s">
        <v>452</v>
      </c>
      <c r="G195" s="13" t="s">
        <v>40</v>
      </c>
    </row>
    <row r="196" spans="1:7" ht="15" customHeight="1" x14ac:dyDescent="0.2">
      <c r="A196" s="84" t="s">
        <v>453</v>
      </c>
      <c r="B196" s="28">
        <v>1</v>
      </c>
      <c r="C196" s="27">
        <v>244.327</v>
      </c>
      <c r="D196" s="27">
        <v>126.67</v>
      </c>
      <c r="E196" s="24" t="s">
        <v>39</v>
      </c>
      <c r="F196" s="24">
        <v>750000</v>
      </c>
      <c r="G196" s="13" t="s">
        <v>40</v>
      </c>
    </row>
    <row r="197" spans="1:7" ht="15" customHeight="1" x14ac:dyDescent="0.2">
      <c r="A197" s="83" t="s">
        <v>238</v>
      </c>
      <c r="B197" s="12">
        <v>3</v>
      </c>
      <c r="C197" s="16">
        <v>128</v>
      </c>
      <c r="D197" s="16">
        <v>100</v>
      </c>
      <c r="E197" s="24" t="s">
        <v>455</v>
      </c>
      <c r="F197" s="5" t="s">
        <v>456</v>
      </c>
      <c r="G197" s="13">
        <f>((483333-463333)/463333)*100</f>
        <v>4.3165498680214878</v>
      </c>
    </row>
    <row r="198" spans="1:7" ht="15" customHeight="1" x14ac:dyDescent="0.2">
      <c r="A198" s="88"/>
      <c r="B198" s="12">
        <v>5</v>
      </c>
      <c r="C198" s="16">
        <v>167</v>
      </c>
      <c r="D198" s="16">
        <v>130</v>
      </c>
      <c r="E198" s="24">
        <v>590000</v>
      </c>
      <c r="F198" s="5" t="s">
        <v>457</v>
      </c>
      <c r="G198" s="13">
        <f>((546000-E198)/E198)*100</f>
        <v>-7.4576271186440684</v>
      </c>
    </row>
    <row r="199" spans="1:7" ht="15" customHeight="1" x14ac:dyDescent="0.2">
      <c r="A199" s="84" t="s">
        <v>458</v>
      </c>
      <c r="B199" s="28">
        <v>1</v>
      </c>
      <c r="C199" s="27">
        <v>189.4</v>
      </c>
      <c r="D199" s="27">
        <v>143.785</v>
      </c>
      <c r="E199" s="24" t="s">
        <v>39</v>
      </c>
      <c r="F199" s="15">
        <v>785000</v>
      </c>
      <c r="G199" s="13" t="s">
        <v>40</v>
      </c>
    </row>
    <row r="200" spans="1:7" ht="15" customHeight="1" x14ac:dyDescent="0.2">
      <c r="A200" s="83" t="s">
        <v>459</v>
      </c>
      <c r="B200" s="12">
        <v>1</v>
      </c>
      <c r="C200" s="16">
        <v>163</v>
      </c>
      <c r="D200" s="16">
        <v>181</v>
      </c>
      <c r="E200" s="15" t="s">
        <v>39</v>
      </c>
      <c r="F200" s="5">
        <v>890000</v>
      </c>
      <c r="G200" s="13" t="s">
        <v>40</v>
      </c>
    </row>
    <row r="201" spans="1:7" ht="15" customHeight="1" x14ac:dyDescent="0.2">
      <c r="A201" s="83" t="s">
        <v>460</v>
      </c>
      <c r="B201" s="12">
        <v>1</v>
      </c>
      <c r="C201" s="16">
        <v>150</v>
      </c>
      <c r="D201" s="16">
        <v>135</v>
      </c>
      <c r="E201" s="15" t="s">
        <v>39</v>
      </c>
      <c r="F201" s="5">
        <v>850000</v>
      </c>
      <c r="G201" s="13" t="s">
        <v>40</v>
      </c>
    </row>
    <row r="202" spans="1:7" ht="15" customHeight="1" x14ac:dyDescent="0.2">
      <c r="A202" s="83" t="s">
        <v>461</v>
      </c>
      <c r="B202" s="12">
        <v>1</v>
      </c>
      <c r="C202" s="16">
        <v>241</v>
      </c>
      <c r="D202" s="16">
        <v>132</v>
      </c>
      <c r="E202" s="15" t="s">
        <v>39</v>
      </c>
      <c r="F202" s="5">
        <v>700000</v>
      </c>
      <c r="G202" s="13" t="s">
        <v>40</v>
      </c>
    </row>
    <row r="203" spans="1:7" ht="15" customHeight="1" x14ac:dyDescent="0.2">
      <c r="A203" s="84" t="s">
        <v>462</v>
      </c>
      <c r="B203" s="28">
        <v>2</v>
      </c>
      <c r="C203" s="27">
        <v>148.80000000000001</v>
      </c>
      <c r="D203" s="27">
        <v>134.19</v>
      </c>
      <c r="E203" s="24" t="s">
        <v>39</v>
      </c>
      <c r="F203" s="12" t="s">
        <v>463</v>
      </c>
      <c r="G203" s="13" t="s">
        <v>40</v>
      </c>
    </row>
    <row r="204" spans="1:7" ht="15" customHeight="1" x14ac:dyDescent="0.2">
      <c r="A204" s="83" t="s">
        <v>464</v>
      </c>
      <c r="B204" s="28">
        <v>2</v>
      </c>
      <c r="C204" s="16">
        <v>136</v>
      </c>
      <c r="D204" s="16">
        <v>114</v>
      </c>
      <c r="E204" s="15" t="s">
        <v>39</v>
      </c>
      <c r="F204" s="12" t="s">
        <v>465</v>
      </c>
      <c r="G204" s="13" t="s">
        <v>40</v>
      </c>
    </row>
    <row r="205" spans="1:7" ht="15" customHeight="1" x14ac:dyDescent="0.2">
      <c r="A205" s="83" t="s">
        <v>466</v>
      </c>
      <c r="B205" s="28">
        <v>3</v>
      </c>
      <c r="C205" s="16">
        <v>136</v>
      </c>
      <c r="D205" s="16">
        <v>118</v>
      </c>
      <c r="E205" s="5">
        <v>500000</v>
      </c>
      <c r="F205" s="12" t="s">
        <v>467</v>
      </c>
      <c r="G205" s="13">
        <f>((561667-E205)/E205)*100</f>
        <v>12.333399999999999</v>
      </c>
    </row>
    <row r="206" spans="1:7" ht="15" customHeight="1" x14ac:dyDescent="0.2">
      <c r="A206" s="83" t="s">
        <v>468</v>
      </c>
      <c r="B206" s="28">
        <v>2</v>
      </c>
      <c r="C206" s="16">
        <v>190</v>
      </c>
      <c r="D206" s="16">
        <v>130.12</v>
      </c>
      <c r="E206" s="15" t="s">
        <v>39</v>
      </c>
      <c r="F206" s="12" t="s">
        <v>469</v>
      </c>
      <c r="G206" s="13" t="s">
        <v>40</v>
      </c>
    </row>
    <row r="207" spans="1:7" ht="15" customHeight="1" x14ac:dyDescent="0.2">
      <c r="A207" s="83" t="s">
        <v>470</v>
      </c>
      <c r="B207" s="12">
        <v>1</v>
      </c>
      <c r="C207" s="16">
        <v>121</v>
      </c>
      <c r="D207" s="16">
        <v>49</v>
      </c>
      <c r="E207" s="15" t="s">
        <v>39</v>
      </c>
      <c r="F207" s="5">
        <v>350000</v>
      </c>
      <c r="G207" s="13" t="s">
        <v>40</v>
      </c>
    </row>
    <row r="208" spans="1:7" ht="15" customHeight="1" x14ac:dyDescent="0.2">
      <c r="A208" s="83" t="s">
        <v>471</v>
      </c>
      <c r="B208" s="12">
        <v>1</v>
      </c>
      <c r="C208" s="16">
        <v>159</v>
      </c>
      <c r="D208" s="16">
        <v>131</v>
      </c>
      <c r="E208" s="5">
        <v>740000</v>
      </c>
      <c r="F208" s="5">
        <v>750000</v>
      </c>
      <c r="G208" s="13" t="s">
        <v>0</v>
      </c>
    </row>
    <row r="209" spans="1:7" ht="15" customHeight="1" x14ac:dyDescent="0.2">
      <c r="A209" s="83" t="s">
        <v>320</v>
      </c>
      <c r="B209" s="28">
        <v>2</v>
      </c>
      <c r="C209" s="16">
        <v>85</v>
      </c>
      <c r="D209" s="16">
        <v>63</v>
      </c>
      <c r="E209" s="15" t="s">
        <v>39</v>
      </c>
      <c r="F209" s="12" t="s">
        <v>389</v>
      </c>
      <c r="G209" s="13" t="s">
        <v>40</v>
      </c>
    </row>
    <row r="210" spans="1:7" ht="15" customHeight="1" x14ac:dyDescent="0.2">
      <c r="A210" s="23"/>
    </row>
    <row r="211" spans="1:7" ht="15" customHeight="1" x14ac:dyDescent="0.2">
      <c r="A211" s="72" t="s">
        <v>71</v>
      </c>
    </row>
    <row r="212" spans="1:7" ht="15" customHeight="1" x14ac:dyDescent="0.2">
      <c r="A212" s="83" t="s">
        <v>472</v>
      </c>
      <c r="B212" s="12">
        <v>1</v>
      </c>
      <c r="C212" s="16">
        <v>111</v>
      </c>
      <c r="D212" s="16">
        <v>91</v>
      </c>
      <c r="E212" s="15" t="s">
        <v>39</v>
      </c>
      <c r="F212" s="5">
        <v>280000</v>
      </c>
      <c r="G212" s="13" t="s">
        <v>40</v>
      </c>
    </row>
    <row r="213" spans="1:7" ht="15" customHeight="1" x14ac:dyDescent="0.2">
      <c r="A213" s="83" t="s">
        <v>367</v>
      </c>
      <c r="B213" s="28">
        <v>2</v>
      </c>
      <c r="C213" s="16">
        <v>111</v>
      </c>
      <c r="D213" s="16">
        <v>98</v>
      </c>
      <c r="E213" s="15" t="s">
        <v>39</v>
      </c>
      <c r="F213" s="12" t="s">
        <v>473</v>
      </c>
      <c r="G213" s="13" t="s">
        <v>40</v>
      </c>
    </row>
    <row r="215" spans="1:7" ht="15" customHeight="1" x14ac:dyDescent="0.2">
      <c r="A215" s="72" t="s">
        <v>73</v>
      </c>
    </row>
    <row r="216" spans="1:7" ht="15" customHeight="1" x14ac:dyDescent="0.2">
      <c r="A216" s="83" t="s">
        <v>474</v>
      </c>
      <c r="B216" s="12">
        <v>1</v>
      </c>
      <c r="C216" s="16">
        <v>204</v>
      </c>
      <c r="D216" s="16">
        <v>144</v>
      </c>
      <c r="E216" s="5">
        <v>275000</v>
      </c>
      <c r="F216" s="5">
        <v>300000</v>
      </c>
      <c r="G216" s="13">
        <f>((F216-E216)/E216)*100</f>
        <v>9.0909090909090917</v>
      </c>
    </row>
    <row r="218" spans="1:7" ht="15" customHeight="1" x14ac:dyDescent="0.2">
      <c r="A218" s="8" t="s">
        <v>1698</v>
      </c>
    </row>
    <row r="219" spans="1:7" ht="15" customHeight="1" x14ac:dyDescent="0.2">
      <c r="A219" s="86" t="s">
        <v>1738</v>
      </c>
      <c r="B219" s="12">
        <v>1</v>
      </c>
      <c r="C219" s="16">
        <v>178</v>
      </c>
      <c r="D219" s="16">
        <v>157</v>
      </c>
      <c r="E219" s="15">
        <v>320000</v>
      </c>
      <c r="F219" s="15">
        <v>360000</v>
      </c>
      <c r="G219" s="13">
        <v>11.1</v>
      </c>
    </row>
    <row r="220" spans="1:7" ht="15" customHeight="1" x14ac:dyDescent="0.2">
      <c r="A220" s="86" t="s">
        <v>1739</v>
      </c>
      <c r="B220" s="12">
        <v>2</v>
      </c>
      <c r="C220" s="16">
        <v>149</v>
      </c>
      <c r="D220" s="16">
        <v>203</v>
      </c>
      <c r="E220" s="15">
        <v>450000</v>
      </c>
      <c r="F220" s="15" t="s">
        <v>1740</v>
      </c>
      <c r="G220" s="13">
        <v>-14.4</v>
      </c>
    </row>
    <row r="221" spans="1:7" ht="15" customHeight="1" x14ac:dyDescent="0.2">
      <c r="A221" s="86" t="s">
        <v>1741</v>
      </c>
      <c r="B221" s="12">
        <v>1</v>
      </c>
      <c r="C221" s="16">
        <v>186</v>
      </c>
      <c r="D221" s="16">
        <v>152</v>
      </c>
      <c r="E221" s="12" t="s">
        <v>39</v>
      </c>
      <c r="F221" s="15">
        <v>400000</v>
      </c>
      <c r="G221" s="13" t="s">
        <v>40</v>
      </c>
    </row>
    <row r="222" spans="1:7" ht="15" customHeight="1" x14ac:dyDescent="0.2">
      <c r="A222" s="86" t="s">
        <v>1742</v>
      </c>
      <c r="B222" s="12">
        <v>2</v>
      </c>
      <c r="C222" s="16">
        <v>177</v>
      </c>
      <c r="D222" s="16">
        <v>152</v>
      </c>
      <c r="E222" s="12" t="s">
        <v>1743</v>
      </c>
      <c r="F222" s="15" t="s">
        <v>463</v>
      </c>
      <c r="G222" s="13">
        <v>2.6</v>
      </c>
    </row>
    <row r="223" spans="1:7" ht="15" customHeight="1" x14ac:dyDescent="0.2">
      <c r="A223" s="86" t="s">
        <v>1744</v>
      </c>
      <c r="B223" s="12">
        <v>2</v>
      </c>
      <c r="C223" s="16">
        <v>165</v>
      </c>
      <c r="D223" s="16">
        <v>124</v>
      </c>
      <c r="E223" s="15">
        <v>330000</v>
      </c>
      <c r="F223" s="15" t="s">
        <v>425</v>
      </c>
      <c r="G223" s="13">
        <v>7.6</v>
      </c>
    </row>
    <row r="224" spans="1:7" ht="15" customHeight="1" x14ac:dyDescent="0.2">
      <c r="A224" s="86" t="s">
        <v>1745</v>
      </c>
      <c r="B224" s="12">
        <v>1</v>
      </c>
      <c r="C224" s="16">
        <v>156</v>
      </c>
      <c r="D224" s="16">
        <v>133</v>
      </c>
      <c r="E224" s="15">
        <v>380000</v>
      </c>
      <c r="F224" s="15">
        <v>320000</v>
      </c>
      <c r="G224" s="13">
        <v>-15.8</v>
      </c>
    </row>
    <row r="225" spans="1:7" ht="15" customHeight="1" x14ac:dyDescent="0.2">
      <c r="A225" s="86" t="s">
        <v>1746</v>
      </c>
      <c r="B225" s="12">
        <v>3</v>
      </c>
      <c r="C225" s="16">
        <v>145</v>
      </c>
      <c r="D225" s="16">
        <v>120</v>
      </c>
      <c r="E225" s="15" t="s">
        <v>39</v>
      </c>
      <c r="F225" s="15" t="s">
        <v>1747</v>
      </c>
      <c r="G225" s="13" t="s">
        <v>40</v>
      </c>
    </row>
    <row r="226" spans="1:7" ht="15" customHeight="1" x14ac:dyDescent="0.2">
      <c r="A226" s="86" t="s">
        <v>1748</v>
      </c>
      <c r="B226" s="12">
        <v>2</v>
      </c>
      <c r="C226" s="16">
        <v>229</v>
      </c>
      <c r="D226" s="16">
        <v>159</v>
      </c>
      <c r="E226" s="15" t="s">
        <v>39</v>
      </c>
      <c r="F226" s="15" t="s">
        <v>1749</v>
      </c>
      <c r="G226" s="13" t="s">
        <v>40</v>
      </c>
    </row>
    <row r="227" spans="1:7" ht="15" customHeight="1" x14ac:dyDescent="0.2">
      <c r="A227" s="86" t="s">
        <v>1750</v>
      </c>
      <c r="B227" s="12">
        <v>2</v>
      </c>
      <c r="C227" s="16">
        <v>174</v>
      </c>
      <c r="D227" s="16">
        <v>189</v>
      </c>
      <c r="E227" s="15" t="s">
        <v>39</v>
      </c>
      <c r="F227" s="15" t="s">
        <v>1751</v>
      </c>
      <c r="G227" s="13" t="s">
        <v>40</v>
      </c>
    </row>
    <row r="228" spans="1:7" ht="15" customHeight="1" x14ac:dyDescent="0.2">
      <c r="A228" s="86" t="s">
        <v>475</v>
      </c>
      <c r="B228" s="12">
        <v>1</v>
      </c>
      <c r="C228" s="16">
        <v>202</v>
      </c>
      <c r="D228" s="16">
        <v>172</v>
      </c>
      <c r="E228" s="12" t="s">
        <v>1752</v>
      </c>
      <c r="F228" s="15">
        <v>460000</v>
      </c>
      <c r="G228" s="13">
        <v>11</v>
      </c>
    </row>
    <row r="230" spans="1:7" ht="15" customHeight="1" x14ac:dyDescent="0.2">
      <c r="A230" s="72" t="s">
        <v>76</v>
      </c>
    </row>
    <row r="231" spans="1:7" ht="15" customHeight="1" x14ac:dyDescent="0.2">
      <c r="A231" s="83" t="s">
        <v>476</v>
      </c>
      <c r="B231" s="12">
        <v>4</v>
      </c>
      <c r="C231" s="16">
        <v>108</v>
      </c>
      <c r="D231" s="16">
        <v>84</v>
      </c>
      <c r="E231" s="26" t="s">
        <v>477</v>
      </c>
      <c r="F231" s="12" t="s">
        <v>478</v>
      </c>
      <c r="G231" s="13">
        <f>((420000-409167)/409167)*100</f>
        <v>2.6475742178621444</v>
      </c>
    </row>
    <row r="232" spans="1:7" ht="15" customHeight="1" x14ac:dyDescent="0.2">
      <c r="A232" s="83" t="s">
        <v>479</v>
      </c>
      <c r="B232" s="12">
        <v>1</v>
      </c>
      <c r="C232" s="16">
        <v>141</v>
      </c>
      <c r="D232" s="16">
        <v>190</v>
      </c>
      <c r="E232" s="15" t="s">
        <v>39</v>
      </c>
      <c r="F232" s="5">
        <v>532000</v>
      </c>
      <c r="G232" s="13" t="s">
        <v>40</v>
      </c>
    </row>
    <row r="233" spans="1:7" ht="15" customHeight="1" x14ac:dyDescent="0.2">
      <c r="A233" s="83" t="s">
        <v>480</v>
      </c>
      <c r="B233" s="12">
        <v>2</v>
      </c>
      <c r="C233" s="16">
        <v>135</v>
      </c>
      <c r="D233" s="16">
        <v>130</v>
      </c>
      <c r="E233" s="15" t="s">
        <v>39</v>
      </c>
      <c r="F233" s="15" t="s">
        <v>481</v>
      </c>
      <c r="G233" s="13" t="s">
        <v>40</v>
      </c>
    </row>
    <row r="234" spans="1:7" ht="15" customHeight="1" x14ac:dyDescent="0.2">
      <c r="A234" s="83" t="s">
        <v>482</v>
      </c>
      <c r="B234" s="12">
        <v>1</v>
      </c>
      <c r="C234" s="16">
        <v>173</v>
      </c>
      <c r="D234" s="16">
        <v>123</v>
      </c>
      <c r="E234" s="5">
        <v>450000</v>
      </c>
      <c r="F234" s="5">
        <v>470000</v>
      </c>
      <c r="G234" s="13">
        <v>4.4000000000000004</v>
      </c>
    </row>
    <row r="235" spans="1:7" ht="15" customHeight="1" x14ac:dyDescent="0.2">
      <c r="A235" s="84" t="s">
        <v>483</v>
      </c>
      <c r="B235" s="28">
        <v>1</v>
      </c>
      <c r="C235" s="27">
        <v>78.128900000000002</v>
      </c>
      <c r="D235" s="27">
        <v>65.11</v>
      </c>
      <c r="E235" s="24" t="s">
        <v>39</v>
      </c>
      <c r="F235" s="15">
        <v>300000</v>
      </c>
      <c r="G235" s="13" t="s">
        <v>40</v>
      </c>
    </row>
    <row r="237" spans="1:7" ht="15" customHeight="1" x14ac:dyDescent="0.2">
      <c r="A237" s="72" t="s">
        <v>78</v>
      </c>
    </row>
    <row r="238" spans="1:7" ht="15" customHeight="1" x14ac:dyDescent="0.2">
      <c r="A238" s="83" t="s">
        <v>484</v>
      </c>
      <c r="B238" s="12">
        <v>1</v>
      </c>
      <c r="C238" s="16">
        <v>139</v>
      </c>
      <c r="D238" s="16">
        <v>114</v>
      </c>
      <c r="E238" s="15" t="s">
        <v>39</v>
      </c>
      <c r="F238" s="5">
        <v>648000</v>
      </c>
      <c r="G238" s="13" t="s">
        <v>40</v>
      </c>
    </row>
    <row r="239" spans="1:7" ht="15" customHeight="1" x14ac:dyDescent="0.2">
      <c r="A239" s="83" t="s">
        <v>485</v>
      </c>
      <c r="B239" s="12">
        <v>1</v>
      </c>
      <c r="C239" s="16">
        <v>200</v>
      </c>
      <c r="D239" s="16">
        <v>116</v>
      </c>
      <c r="E239" s="5">
        <v>830000</v>
      </c>
      <c r="F239" s="5">
        <v>860000</v>
      </c>
      <c r="G239" s="13">
        <v>3.6</v>
      </c>
    </row>
    <row r="240" spans="1:7" ht="15" customHeight="1" x14ac:dyDescent="0.2">
      <c r="A240" s="84" t="s">
        <v>486</v>
      </c>
      <c r="B240" s="28">
        <v>1</v>
      </c>
      <c r="C240" s="27">
        <v>153.69999999999999</v>
      </c>
      <c r="D240" s="27">
        <v>137</v>
      </c>
      <c r="E240" s="24" t="s">
        <v>39</v>
      </c>
      <c r="F240" s="24">
        <v>500000</v>
      </c>
      <c r="G240" s="13" t="s">
        <v>40</v>
      </c>
    </row>
    <row r="241" spans="1:7" ht="15" customHeight="1" x14ac:dyDescent="0.2">
      <c r="A241" s="83" t="s">
        <v>487</v>
      </c>
      <c r="B241" s="12">
        <v>1</v>
      </c>
      <c r="C241" s="16">
        <v>172</v>
      </c>
      <c r="D241" s="16">
        <v>126</v>
      </c>
      <c r="E241" s="15" t="s">
        <v>39</v>
      </c>
      <c r="F241" s="5">
        <v>600000</v>
      </c>
      <c r="G241" s="13" t="s">
        <v>40</v>
      </c>
    </row>
    <row r="242" spans="1:7" ht="15" customHeight="1" x14ac:dyDescent="0.2">
      <c r="A242" s="83" t="s">
        <v>488</v>
      </c>
      <c r="B242" s="12">
        <v>2</v>
      </c>
      <c r="C242" s="16">
        <v>154</v>
      </c>
      <c r="D242" s="16">
        <v>132</v>
      </c>
      <c r="E242" s="15" t="s">
        <v>39</v>
      </c>
      <c r="F242" s="5" t="s">
        <v>489</v>
      </c>
      <c r="G242" s="13" t="s">
        <v>40</v>
      </c>
    </row>
    <row r="243" spans="1:7" ht="15" customHeight="1" x14ac:dyDescent="0.2">
      <c r="A243" s="84" t="s">
        <v>490</v>
      </c>
      <c r="B243" s="28">
        <v>1</v>
      </c>
      <c r="C243" s="27">
        <v>140.279</v>
      </c>
      <c r="D243" s="27">
        <v>99.45</v>
      </c>
      <c r="E243" s="24" t="s">
        <v>39</v>
      </c>
      <c r="F243" s="24">
        <v>630000</v>
      </c>
      <c r="G243" s="13" t="s">
        <v>40</v>
      </c>
    </row>
    <row r="244" spans="1:7" ht="15" customHeight="1" x14ac:dyDescent="0.2">
      <c r="A244" s="83" t="s">
        <v>491</v>
      </c>
      <c r="B244" s="12">
        <v>1</v>
      </c>
      <c r="C244" s="16">
        <v>140</v>
      </c>
      <c r="D244" s="16">
        <v>99</v>
      </c>
      <c r="E244" s="15" t="s">
        <v>39</v>
      </c>
      <c r="F244" s="5">
        <v>685000</v>
      </c>
      <c r="G244" s="13" t="s">
        <v>40</v>
      </c>
    </row>
    <row r="245" spans="1:7" ht="15" customHeight="1" x14ac:dyDescent="0.2">
      <c r="A245" s="84" t="s">
        <v>492</v>
      </c>
      <c r="B245" s="28">
        <v>1</v>
      </c>
      <c r="C245" s="27">
        <v>177.16030000000001</v>
      </c>
      <c r="D245" s="27">
        <v>99.45</v>
      </c>
      <c r="E245" s="24" t="s">
        <v>39</v>
      </c>
      <c r="F245" s="24">
        <v>700000</v>
      </c>
      <c r="G245" s="13" t="s">
        <v>40</v>
      </c>
    </row>
    <row r="246" spans="1:7" ht="15" customHeight="1" x14ac:dyDescent="0.2">
      <c r="A246" s="84" t="s">
        <v>493</v>
      </c>
      <c r="B246" s="28">
        <v>1</v>
      </c>
      <c r="C246" s="27">
        <v>150.86959999999999</v>
      </c>
      <c r="D246" s="27">
        <v>99.45</v>
      </c>
      <c r="E246" s="24" t="s">
        <v>39</v>
      </c>
      <c r="F246" s="24">
        <v>760000</v>
      </c>
      <c r="G246" s="13" t="s">
        <v>40</v>
      </c>
    </row>
    <row r="247" spans="1:7" ht="15" customHeight="1" x14ac:dyDescent="0.2">
      <c r="A247" s="83" t="s">
        <v>494</v>
      </c>
      <c r="B247" s="12">
        <v>1</v>
      </c>
      <c r="C247" s="16">
        <v>177</v>
      </c>
      <c r="D247" s="16">
        <v>117</v>
      </c>
      <c r="E247" s="5">
        <v>620000</v>
      </c>
      <c r="F247" s="5">
        <v>588000</v>
      </c>
      <c r="G247" s="13">
        <v>-5.2</v>
      </c>
    </row>
    <row r="248" spans="1:7" ht="15" customHeight="1" x14ac:dyDescent="0.2">
      <c r="A248" s="84" t="s">
        <v>495</v>
      </c>
      <c r="B248" s="28">
        <v>2</v>
      </c>
      <c r="C248" s="27">
        <v>177.15</v>
      </c>
      <c r="D248" s="27">
        <v>103.86500000000001</v>
      </c>
      <c r="E248" s="15" t="s">
        <v>39</v>
      </c>
      <c r="F248" s="12" t="s">
        <v>496</v>
      </c>
      <c r="G248" s="13" t="s">
        <v>40</v>
      </c>
    </row>
    <row r="249" spans="1:7" ht="15" customHeight="1" x14ac:dyDescent="0.2">
      <c r="A249" s="83" t="s">
        <v>497</v>
      </c>
      <c r="B249" s="12">
        <v>1</v>
      </c>
      <c r="C249" s="16">
        <v>223</v>
      </c>
      <c r="D249" s="16">
        <v>156</v>
      </c>
      <c r="E249" s="15" t="s">
        <v>39</v>
      </c>
      <c r="F249" s="5">
        <v>580000</v>
      </c>
      <c r="G249" s="13" t="s">
        <v>40</v>
      </c>
    </row>
    <row r="250" spans="1:7" ht="15" customHeight="1" x14ac:dyDescent="0.2">
      <c r="A250" s="84" t="s">
        <v>498</v>
      </c>
      <c r="B250" s="28">
        <v>1</v>
      </c>
      <c r="C250" s="27">
        <v>140.30000000000001</v>
      </c>
      <c r="D250" s="27">
        <v>114.68</v>
      </c>
      <c r="E250" s="24" t="s">
        <v>39</v>
      </c>
      <c r="F250" s="24">
        <v>720000</v>
      </c>
      <c r="G250" s="13" t="s">
        <v>40</v>
      </c>
    </row>
    <row r="251" spans="1:7" ht="15" customHeight="1" x14ac:dyDescent="0.2">
      <c r="A251" s="83" t="s">
        <v>2282</v>
      </c>
      <c r="B251" s="12">
        <v>1</v>
      </c>
      <c r="C251" s="16">
        <v>245</v>
      </c>
      <c r="D251" s="16">
        <v>124</v>
      </c>
      <c r="E251" s="5" t="s">
        <v>39</v>
      </c>
      <c r="F251" s="5">
        <v>730000</v>
      </c>
      <c r="G251" s="13" t="s">
        <v>40</v>
      </c>
    </row>
    <row r="252" spans="1:7" ht="15" customHeight="1" x14ac:dyDescent="0.2">
      <c r="A252" s="84" t="s">
        <v>499</v>
      </c>
      <c r="B252" s="28">
        <v>1</v>
      </c>
      <c r="C252" s="27">
        <v>130.8562</v>
      </c>
      <c r="D252" s="27">
        <v>129.6</v>
      </c>
      <c r="E252" s="24" t="s">
        <v>39</v>
      </c>
      <c r="F252" s="24">
        <v>750000</v>
      </c>
      <c r="G252" s="13" t="s">
        <v>40</v>
      </c>
    </row>
    <row r="254" spans="1:7" ht="15" customHeight="1" x14ac:dyDescent="0.2">
      <c r="A254" s="72" t="s">
        <v>105</v>
      </c>
    </row>
    <row r="255" spans="1:7" ht="15" customHeight="1" x14ac:dyDescent="0.2">
      <c r="A255" s="83" t="s">
        <v>500</v>
      </c>
      <c r="B255" s="12">
        <v>2</v>
      </c>
      <c r="C255" s="16">
        <v>143</v>
      </c>
      <c r="D255" s="16">
        <v>131</v>
      </c>
      <c r="E255" s="15" t="s">
        <v>39</v>
      </c>
      <c r="F255" s="5">
        <v>600000</v>
      </c>
      <c r="G255" s="13" t="s">
        <v>40</v>
      </c>
    </row>
    <row r="256" spans="1:7" ht="15" customHeight="1" x14ac:dyDescent="0.2">
      <c r="A256" s="83" t="s">
        <v>501</v>
      </c>
      <c r="B256" s="12">
        <v>3</v>
      </c>
      <c r="C256" s="16">
        <v>72</v>
      </c>
      <c r="D256" s="16">
        <v>62</v>
      </c>
      <c r="E256" s="5" t="s">
        <v>414</v>
      </c>
      <c r="F256" s="5" t="s">
        <v>337</v>
      </c>
      <c r="G256" s="13">
        <v>9.8000000000000007</v>
      </c>
    </row>
    <row r="257" spans="1:7" ht="15" customHeight="1" x14ac:dyDescent="0.2">
      <c r="A257" s="83" t="s">
        <v>502</v>
      </c>
      <c r="B257" s="12">
        <v>1</v>
      </c>
      <c r="C257" s="16">
        <v>160</v>
      </c>
      <c r="D257" s="16">
        <v>118</v>
      </c>
      <c r="E257" s="15" t="s">
        <v>39</v>
      </c>
      <c r="F257" s="5">
        <v>520000</v>
      </c>
      <c r="G257" s="13" t="s">
        <v>40</v>
      </c>
    </row>
    <row r="258" spans="1:7" ht="15" customHeight="1" x14ac:dyDescent="0.2">
      <c r="A258" s="84" t="s">
        <v>503</v>
      </c>
      <c r="B258" s="28">
        <v>1</v>
      </c>
      <c r="C258" s="27">
        <v>200.66399999999999</v>
      </c>
      <c r="D258" s="27">
        <v>110.18</v>
      </c>
      <c r="E258" s="24" t="s">
        <v>39</v>
      </c>
      <c r="F258" s="24">
        <v>499000</v>
      </c>
      <c r="G258" s="13" t="s">
        <v>40</v>
      </c>
    </row>
    <row r="260" spans="1:7" ht="15" customHeight="1" x14ac:dyDescent="0.2">
      <c r="A260" s="50" t="s">
        <v>92</v>
      </c>
      <c r="B260" s="28"/>
      <c r="C260" s="27"/>
      <c r="D260" s="27"/>
      <c r="E260" s="24"/>
      <c r="F260" s="24"/>
    </row>
    <row r="261" spans="1:7" ht="15" customHeight="1" x14ac:dyDescent="0.2">
      <c r="A261" s="84" t="s">
        <v>504</v>
      </c>
      <c r="B261" s="28">
        <v>1</v>
      </c>
      <c r="C261" s="27">
        <v>187.9</v>
      </c>
      <c r="D261" s="27">
        <v>91.97</v>
      </c>
      <c r="E261" s="24" t="s">
        <v>39</v>
      </c>
      <c r="F261" s="24">
        <v>360000</v>
      </c>
      <c r="G261" s="13" t="s">
        <v>40</v>
      </c>
    </row>
    <row r="262" spans="1:7" ht="15" customHeight="1" x14ac:dyDescent="0.2">
      <c r="A262" s="84" t="s">
        <v>505</v>
      </c>
      <c r="B262" s="28">
        <v>2</v>
      </c>
      <c r="C262" s="27">
        <v>78.036000000000001</v>
      </c>
      <c r="D262" s="27">
        <v>52.1</v>
      </c>
      <c r="E262" s="24" t="s">
        <v>506</v>
      </c>
      <c r="F262" s="15">
        <v>250000</v>
      </c>
      <c r="G262" s="13" t="s">
        <v>0</v>
      </c>
    </row>
    <row r="264" spans="1:7" ht="15" customHeight="1" x14ac:dyDescent="0.2">
      <c r="A264" s="46" t="s">
        <v>2069</v>
      </c>
      <c r="B264" s="28"/>
      <c r="C264" s="27"/>
      <c r="D264" s="27"/>
      <c r="E264" s="28"/>
      <c r="F264" s="28"/>
      <c r="G264" s="24"/>
    </row>
    <row r="265" spans="1:7" ht="15" customHeight="1" x14ac:dyDescent="0.2">
      <c r="A265" s="86" t="s">
        <v>2079</v>
      </c>
      <c r="B265" s="12">
        <v>4</v>
      </c>
      <c r="C265" s="16">
        <v>113</v>
      </c>
      <c r="D265" s="16">
        <v>148</v>
      </c>
      <c r="E265" s="15" t="s">
        <v>2080</v>
      </c>
      <c r="F265" s="12" t="s">
        <v>2081</v>
      </c>
      <c r="G265" s="29" t="s">
        <v>0</v>
      </c>
    </row>
    <row r="266" spans="1:7" ht="15" customHeight="1" x14ac:dyDescent="0.2">
      <c r="A266" s="84" t="s">
        <v>1784</v>
      </c>
      <c r="B266" s="28">
        <v>6</v>
      </c>
      <c r="C266" s="27">
        <v>82.940000000000012</v>
      </c>
      <c r="D266" s="27">
        <v>79.044166666666669</v>
      </c>
      <c r="E266" s="28" t="s">
        <v>1549</v>
      </c>
      <c r="F266" s="28" t="s">
        <v>431</v>
      </c>
      <c r="G266" s="73">
        <v>7.6</v>
      </c>
    </row>
    <row r="267" spans="1:7" ht="15" customHeight="1" x14ac:dyDescent="0.2">
      <c r="A267" s="84" t="s">
        <v>2082</v>
      </c>
      <c r="B267" s="28">
        <v>2</v>
      </c>
      <c r="C267" s="27">
        <v>175.7</v>
      </c>
      <c r="D267" s="27">
        <v>145.63</v>
      </c>
      <c r="E267" s="28" t="s">
        <v>2083</v>
      </c>
      <c r="F267" s="28" t="s">
        <v>455</v>
      </c>
      <c r="G267" s="24" t="s">
        <v>0</v>
      </c>
    </row>
    <row r="268" spans="1:7" ht="15" customHeight="1" x14ac:dyDescent="0.2">
      <c r="A268" s="86" t="s">
        <v>507</v>
      </c>
      <c r="B268" s="12">
        <v>2</v>
      </c>
      <c r="C268" s="16">
        <v>113.71</v>
      </c>
      <c r="D268" s="16">
        <v>127.60249999999999</v>
      </c>
      <c r="E268" s="12" t="s">
        <v>1717</v>
      </c>
      <c r="F268" s="12" t="s">
        <v>2084</v>
      </c>
      <c r="G268" s="29">
        <v>4.8</v>
      </c>
    </row>
    <row r="269" spans="1:7" ht="15" customHeight="1" x14ac:dyDescent="0.2">
      <c r="A269" s="87" t="s">
        <v>2085</v>
      </c>
      <c r="B269" s="28">
        <v>1</v>
      </c>
      <c r="C269" s="27">
        <v>133.78</v>
      </c>
      <c r="D269" s="27">
        <v>117.625</v>
      </c>
      <c r="E269" s="48" t="s">
        <v>2086</v>
      </c>
      <c r="F269" s="57">
        <v>250000</v>
      </c>
      <c r="G269" s="73" t="s">
        <v>40</v>
      </c>
    </row>
    <row r="270" spans="1:7" ht="15" customHeight="1" x14ac:dyDescent="0.2">
      <c r="A270" s="87" t="s">
        <v>2087</v>
      </c>
      <c r="B270" s="28">
        <v>1</v>
      </c>
      <c r="C270" s="27">
        <v>239</v>
      </c>
      <c r="D270" s="27">
        <v>202</v>
      </c>
      <c r="E270" s="28" t="s">
        <v>2086</v>
      </c>
      <c r="F270" s="24">
        <v>450000</v>
      </c>
      <c r="G270" s="73" t="s">
        <v>40</v>
      </c>
    </row>
    <row r="271" spans="1:7" ht="15" customHeight="1" x14ac:dyDescent="0.2">
      <c r="A271" s="86" t="s">
        <v>508</v>
      </c>
      <c r="B271" s="12">
        <v>4</v>
      </c>
      <c r="C271" s="16">
        <v>124</v>
      </c>
      <c r="D271" s="16">
        <v>140</v>
      </c>
      <c r="E271" s="12" t="s">
        <v>2258</v>
      </c>
      <c r="F271" s="15" t="s">
        <v>1747</v>
      </c>
      <c r="G271" s="29" t="s">
        <v>0</v>
      </c>
    </row>
    <row r="272" spans="1:7" ht="15" customHeight="1" x14ac:dyDescent="0.2">
      <c r="A272" s="87" t="s">
        <v>2088</v>
      </c>
      <c r="B272" s="28">
        <v>1</v>
      </c>
      <c r="C272" s="27">
        <v>139</v>
      </c>
      <c r="D272" s="27">
        <v>130</v>
      </c>
      <c r="E272" s="24" t="s">
        <v>2086</v>
      </c>
      <c r="F272" s="24">
        <v>380000</v>
      </c>
      <c r="G272" s="73" t="s">
        <v>40</v>
      </c>
    </row>
    <row r="273" spans="1:7" ht="15" customHeight="1" x14ac:dyDescent="0.2">
      <c r="A273" s="87" t="s">
        <v>454</v>
      </c>
      <c r="B273" s="28">
        <v>1</v>
      </c>
      <c r="C273" s="27">
        <v>178</v>
      </c>
      <c r="D273" s="27">
        <v>126</v>
      </c>
      <c r="E273" s="24" t="s">
        <v>2086</v>
      </c>
      <c r="F273" s="24">
        <v>450000</v>
      </c>
      <c r="G273" s="73" t="s">
        <v>40</v>
      </c>
    </row>
    <row r="274" spans="1:7" ht="15" customHeight="1" x14ac:dyDescent="0.2">
      <c r="A274" s="86" t="s">
        <v>2089</v>
      </c>
      <c r="B274" s="12">
        <v>1</v>
      </c>
      <c r="C274" s="16">
        <v>286</v>
      </c>
      <c r="D274" s="16">
        <v>215</v>
      </c>
      <c r="E274" s="15">
        <v>550000</v>
      </c>
      <c r="F274" s="15">
        <v>550000</v>
      </c>
      <c r="G274" s="29" t="s">
        <v>0</v>
      </c>
    </row>
    <row r="275" spans="1:7" ht="15" customHeight="1" x14ac:dyDescent="0.2">
      <c r="A275" s="86" t="s">
        <v>2090</v>
      </c>
      <c r="B275" s="12">
        <v>3</v>
      </c>
      <c r="C275" s="16">
        <v>113</v>
      </c>
      <c r="D275" s="16">
        <v>126</v>
      </c>
      <c r="E275" s="15" t="s">
        <v>2259</v>
      </c>
      <c r="F275" s="12" t="s">
        <v>2260</v>
      </c>
      <c r="G275" s="29" t="s">
        <v>0</v>
      </c>
    </row>
    <row r="276" spans="1:7" ht="15" customHeight="1" x14ac:dyDescent="0.2">
      <c r="A276" s="86" t="s">
        <v>2157</v>
      </c>
      <c r="B276" s="12">
        <v>1</v>
      </c>
      <c r="C276" s="16">
        <v>118</v>
      </c>
      <c r="D276" s="16">
        <v>117</v>
      </c>
      <c r="E276" s="15" t="s">
        <v>2086</v>
      </c>
      <c r="F276" s="12">
        <v>290000</v>
      </c>
      <c r="G276" s="29" t="s">
        <v>40</v>
      </c>
    </row>
    <row r="277" spans="1:7" ht="15" customHeight="1" x14ac:dyDescent="0.2">
      <c r="A277" s="86" t="s">
        <v>352</v>
      </c>
      <c r="B277" s="12">
        <v>1</v>
      </c>
      <c r="C277" s="16">
        <v>145</v>
      </c>
      <c r="D277" s="16">
        <v>121</v>
      </c>
      <c r="E277" s="15">
        <v>350000</v>
      </c>
      <c r="F277" s="12">
        <v>350000</v>
      </c>
      <c r="G277" s="29" t="s">
        <v>0</v>
      </c>
    </row>
    <row r="278" spans="1:7" ht="15" customHeight="1" x14ac:dyDescent="0.2">
      <c r="A278" s="86" t="s">
        <v>1876</v>
      </c>
      <c r="B278" s="12">
        <v>14</v>
      </c>
      <c r="C278" s="16">
        <v>130</v>
      </c>
      <c r="D278" s="16">
        <v>112</v>
      </c>
      <c r="E278" s="15" t="s">
        <v>2261</v>
      </c>
      <c r="F278" s="12" t="s">
        <v>2091</v>
      </c>
      <c r="G278" s="29">
        <v>9.6999999999999993</v>
      </c>
    </row>
    <row r="279" spans="1:7" ht="15" customHeight="1" x14ac:dyDescent="0.2">
      <c r="A279" s="87" t="s">
        <v>2092</v>
      </c>
      <c r="B279" s="28">
        <v>2</v>
      </c>
      <c r="C279" s="27">
        <v>174</v>
      </c>
      <c r="D279" s="27">
        <v>142</v>
      </c>
      <c r="E279" s="24">
        <v>440000</v>
      </c>
      <c r="F279" s="24" t="s">
        <v>2093</v>
      </c>
      <c r="G279" s="73">
        <v>4.5</v>
      </c>
    </row>
    <row r="280" spans="1:7" ht="15" customHeight="1" x14ac:dyDescent="0.2">
      <c r="A280" s="86" t="s">
        <v>2094</v>
      </c>
      <c r="B280" s="12">
        <v>1</v>
      </c>
      <c r="C280" s="16">
        <v>153.19999999999999</v>
      </c>
      <c r="D280" s="16">
        <v>180.73</v>
      </c>
      <c r="E280" s="12" t="s">
        <v>2095</v>
      </c>
      <c r="F280" s="15">
        <v>450000</v>
      </c>
      <c r="G280" s="29">
        <v>5.0999999999999996</v>
      </c>
    </row>
    <row r="281" spans="1:7" ht="15" customHeight="1" x14ac:dyDescent="0.2">
      <c r="A281" s="87" t="s">
        <v>2214</v>
      </c>
      <c r="B281" s="28">
        <v>2</v>
      </c>
      <c r="C281" s="27">
        <v>146</v>
      </c>
      <c r="D281" s="27">
        <v>150</v>
      </c>
      <c r="E281" s="24">
        <v>560000</v>
      </c>
      <c r="F281" s="24" t="s">
        <v>2215</v>
      </c>
      <c r="G281" s="73">
        <v>8.9</v>
      </c>
    </row>
    <row r="282" spans="1:7" ht="15" customHeight="1" x14ac:dyDescent="0.2">
      <c r="A282" s="87" t="s">
        <v>2216</v>
      </c>
      <c r="B282" s="28">
        <v>1</v>
      </c>
      <c r="C282" s="27">
        <v>130</v>
      </c>
      <c r="D282" s="27">
        <v>124</v>
      </c>
      <c r="E282" s="24" t="s">
        <v>2086</v>
      </c>
      <c r="F282" s="24">
        <v>420000</v>
      </c>
      <c r="G282" s="73" t="s">
        <v>40</v>
      </c>
    </row>
    <row r="283" spans="1:7" ht="15" customHeight="1" x14ac:dyDescent="0.2">
      <c r="A283" s="87" t="s">
        <v>2096</v>
      </c>
      <c r="B283" s="28">
        <v>1</v>
      </c>
      <c r="C283" s="27">
        <v>189.4</v>
      </c>
      <c r="D283" s="27">
        <v>212.77499999999998</v>
      </c>
      <c r="E283" s="24" t="s">
        <v>2086</v>
      </c>
      <c r="F283" s="24">
        <v>450000</v>
      </c>
      <c r="G283" s="73" t="s">
        <v>40</v>
      </c>
    </row>
    <row r="284" spans="1:7" ht="15" customHeight="1" x14ac:dyDescent="0.2">
      <c r="A284" s="86" t="s">
        <v>2097</v>
      </c>
      <c r="B284" s="12">
        <v>7</v>
      </c>
      <c r="C284" s="16">
        <v>108.26714285714286</v>
      </c>
      <c r="D284" s="16">
        <v>107.14357142857143</v>
      </c>
      <c r="E284" s="12" t="s">
        <v>2098</v>
      </c>
      <c r="F284" s="12" t="s">
        <v>2099</v>
      </c>
      <c r="G284" s="29">
        <v>-2.8</v>
      </c>
    </row>
    <row r="285" spans="1:7" ht="15" customHeight="1" x14ac:dyDescent="0.2">
      <c r="A285" s="87" t="s">
        <v>2077</v>
      </c>
      <c r="B285" s="28">
        <v>1</v>
      </c>
      <c r="C285" s="27">
        <v>196.02</v>
      </c>
      <c r="D285" s="27">
        <v>130.785</v>
      </c>
      <c r="E285" s="28" t="s">
        <v>2086</v>
      </c>
      <c r="F285" s="24">
        <v>350000</v>
      </c>
      <c r="G285" s="24" t="s">
        <v>40</v>
      </c>
    </row>
    <row r="286" spans="1:7" ht="15" customHeight="1" x14ac:dyDescent="0.2">
      <c r="A286" s="87" t="s">
        <v>2217</v>
      </c>
      <c r="B286" s="28">
        <v>1</v>
      </c>
      <c r="C286" s="27">
        <v>178</v>
      </c>
      <c r="D286" s="27">
        <v>135</v>
      </c>
      <c r="E286" s="28" t="s">
        <v>2086</v>
      </c>
      <c r="F286" s="24">
        <v>300000</v>
      </c>
      <c r="G286" s="24" t="s">
        <v>40</v>
      </c>
    </row>
    <row r="287" spans="1:7" ht="15" customHeight="1" x14ac:dyDescent="0.2">
      <c r="A287" s="86" t="s">
        <v>2100</v>
      </c>
      <c r="B287" s="12">
        <v>3</v>
      </c>
      <c r="C287" s="16">
        <v>192.67</v>
      </c>
      <c r="D287" s="16">
        <v>219.55666666666664</v>
      </c>
      <c r="E287" s="15" t="s">
        <v>2269</v>
      </c>
      <c r="F287" s="15">
        <v>800000</v>
      </c>
      <c r="G287" s="24">
        <v>6.7</v>
      </c>
    </row>
    <row r="288" spans="1:7" ht="15" customHeight="1" x14ac:dyDescent="0.2">
      <c r="A288" s="47"/>
      <c r="B288" s="28"/>
      <c r="C288" s="27"/>
      <c r="D288" s="27"/>
      <c r="E288" s="24"/>
      <c r="F288" s="24"/>
      <c r="G288" s="73"/>
    </row>
    <row r="289" spans="1:7" ht="15" customHeight="1" x14ac:dyDescent="0.2">
      <c r="A289" s="8" t="s">
        <v>1702</v>
      </c>
    </row>
    <row r="290" spans="1:7" ht="15" customHeight="1" x14ac:dyDescent="0.2">
      <c r="A290" s="86" t="s">
        <v>1753</v>
      </c>
      <c r="B290" s="12">
        <v>1</v>
      </c>
      <c r="C290" s="16">
        <v>120</v>
      </c>
      <c r="D290" s="16">
        <v>178</v>
      </c>
      <c r="E290" s="15">
        <v>350000</v>
      </c>
      <c r="F290" s="15">
        <v>370000</v>
      </c>
      <c r="G290" s="13">
        <v>5.7</v>
      </c>
    </row>
    <row r="291" spans="1:7" ht="15" customHeight="1" x14ac:dyDescent="0.2">
      <c r="A291" s="86" t="s">
        <v>665</v>
      </c>
      <c r="B291" s="12">
        <v>1</v>
      </c>
      <c r="C291" s="16">
        <v>174</v>
      </c>
      <c r="D291" s="16">
        <v>140</v>
      </c>
      <c r="E291" s="12" t="s">
        <v>39</v>
      </c>
      <c r="F291" s="15">
        <v>320000</v>
      </c>
      <c r="G291" s="13" t="s">
        <v>40</v>
      </c>
    </row>
    <row r="292" spans="1:7" ht="15" customHeight="1" x14ac:dyDescent="0.2">
      <c r="A292" s="86" t="s">
        <v>1754</v>
      </c>
      <c r="B292" s="12">
        <v>2</v>
      </c>
      <c r="C292" s="16">
        <v>144</v>
      </c>
      <c r="D292" s="16">
        <v>159</v>
      </c>
      <c r="E292" s="12" t="s">
        <v>39</v>
      </c>
      <c r="F292" s="15" t="s">
        <v>1755</v>
      </c>
      <c r="G292" s="13" t="s">
        <v>40</v>
      </c>
    </row>
    <row r="294" spans="1:7" ht="15" customHeight="1" x14ac:dyDescent="0.2">
      <c r="A294" s="72" t="s">
        <v>406</v>
      </c>
    </row>
    <row r="295" spans="1:7" ht="15" customHeight="1" x14ac:dyDescent="0.2">
      <c r="A295" s="83" t="s">
        <v>423</v>
      </c>
      <c r="B295" s="28">
        <v>2</v>
      </c>
      <c r="C295" s="16">
        <v>186</v>
      </c>
      <c r="D295" s="16">
        <v>106</v>
      </c>
      <c r="E295" s="15" t="s">
        <v>39</v>
      </c>
      <c r="F295" s="12" t="s">
        <v>510</v>
      </c>
      <c r="G295" s="13" t="s">
        <v>40</v>
      </c>
    </row>
    <row r="297" spans="1:7" ht="15" customHeight="1" x14ac:dyDescent="0.2">
      <c r="A297" s="8" t="s">
        <v>1705</v>
      </c>
    </row>
    <row r="298" spans="1:7" ht="15" customHeight="1" x14ac:dyDescent="0.2">
      <c r="A298" s="83" t="s">
        <v>1756</v>
      </c>
      <c r="B298" s="12">
        <v>1</v>
      </c>
      <c r="C298" s="16">
        <v>197</v>
      </c>
      <c r="D298" s="16">
        <v>154</v>
      </c>
      <c r="E298" s="15">
        <v>390000</v>
      </c>
      <c r="F298" s="15">
        <v>380000</v>
      </c>
      <c r="G298" s="13">
        <v>-2.6</v>
      </c>
    </row>
    <row r="299" spans="1:7" ht="15" customHeight="1" x14ac:dyDescent="0.2">
      <c r="A299" s="83" t="s">
        <v>1757</v>
      </c>
      <c r="B299" s="12">
        <v>1</v>
      </c>
      <c r="C299" s="16">
        <v>167</v>
      </c>
      <c r="D299" s="16">
        <v>158</v>
      </c>
      <c r="E299" s="12" t="s">
        <v>39</v>
      </c>
      <c r="F299" s="15">
        <v>366700</v>
      </c>
      <c r="G299" s="13" t="s">
        <v>40</v>
      </c>
    </row>
    <row r="300" spans="1:7" ht="15" customHeight="1" x14ac:dyDescent="0.2">
      <c r="A300" s="83" t="s">
        <v>1758</v>
      </c>
      <c r="B300" s="12">
        <v>2</v>
      </c>
      <c r="C300" s="16">
        <v>178</v>
      </c>
      <c r="D300" s="16">
        <v>163</v>
      </c>
      <c r="E300" s="15">
        <v>370000</v>
      </c>
      <c r="F300" s="12" t="s">
        <v>1693</v>
      </c>
      <c r="G300" s="13">
        <v>10.8</v>
      </c>
    </row>
    <row r="301" spans="1:7" ht="15" customHeight="1" x14ac:dyDescent="0.2">
      <c r="A301" s="83" t="s">
        <v>1759</v>
      </c>
      <c r="B301" s="12">
        <v>1</v>
      </c>
      <c r="C301" s="16">
        <v>167</v>
      </c>
      <c r="D301" s="16">
        <v>142</v>
      </c>
      <c r="E301" s="12" t="s">
        <v>39</v>
      </c>
      <c r="F301" s="15">
        <v>420000</v>
      </c>
      <c r="G301" s="13" t="s">
        <v>40</v>
      </c>
    </row>
    <row r="302" spans="1:7" ht="15" customHeight="1" x14ac:dyDescent="0.2">
      <c r="A302" s="83" t="s">
        <v>1760</v>
      </c>
      <c r="B302" s="12">
        <v>1</v>
      </c>
      <c r="C302" s="16">
        <v>167</v>
      </c>
      <c r="D302" s="16">
        <v>139</v>
      </c>
      <c r="E302" s="15">
        <v>390000</v>
      </c>
      <c r="F302" s="15">
        <v>345000</v>
      </c>
      <c r="G302" s="13">
        <v>-11.5</v>
      </c>
    </row>
    <row r="303" spans="1:7" ht="15" customHeight="1" x14ac:dyDescent="0.2">
      <c r="A303" s="83" t="s">
        <v>1761</v>
      </c>
      <c r="B303" s="12">
        <v>3</v>
      </c>
      <c r="C303" s="16">
        <v>126</v>
      </c>
      <c r="D303" s="16">
        <v>122</v>
      </c>
      <c r="E303" s="15">
        <v>355000</v>
      </c>
      <c r="F303" s="15">
        <v>360000</v>
      </c>
      <c r="G303" s="13" t="s">
        <v>0</v>
      </c>
    </row>
    <row r="304" spans="1:7" ht="15" customHeight="1" x14ac:dyDescent="0.2">
      <c r="A304" s="83" t="s">
        <v>1732</v>
      </c>
      <c r="B304" s="12">
        <v>1</v>
      </c>
      <c r="C304" s="16">
        <v>188</v>
      </c>
      <c r="D304" s="16">
        <v>121</v>
      </c>
      <c r="E304" s="15" t="s">
        <v>39</v>
      </c>
      <c r="F304" s="15">
        <v>450000</v>
      </c>
      <c r="G304" s="13" t="s">
        <v>40</v>
      </c>
    </row>
    <row r="305" spans="1:7" ht="15" customHeight="1" x14ac:dyDescent="0.2">
      <c r="A305" s="83" t="s">
        <v>1762</v>
      </c>
      <c r="B305" s="12">
        <v>1</v>
      </c>
      <c r="C305" s="16">
        <v>226</v>
      </c>
      <c r="D305" s="16">
        <v>176</v>
      </c>
      <c r="E305" s="15" t="s">
        <v>39</v>
      </c>
      <c r="F305" s="15">
        <v>500000</v>
      </c>
      <c r="G305" s="13" t="s">
        <v>40</v>
      </c>
    </row>
    <row r="306" spans="1:7" ht="15" customHeight="1" x14ac:dyDescent="0.2">
      <c r="A306" s="83" t="s">
        <v>1763</v>
      </c>
      <c r="B306" s="12">
        <v>1</v>
      </c>
      <c r="C306" s="16">
        <v>144</v>
      </c>
      <c r="D306" s="16">
        <v>159</v>
      </c>
      <c r="E306" s="15">
        <v>400000</v>
      </c>
      <c r="F306" s="15">
        <v>450000</v>
      </c>
      <c r="G306" s="13">
        <v>11.1</v>
      </c>
    </row>
    <row r="307" spans="1:7" ht="15" customHeight="1" x14ac:dyDescent="0.2">
      <c r="A307" s="83" t="s">
        <v>1764</v>
      </c>
      <c r="B307" s="12">
        <v>2</v>
      </c>
      <c r="C307" s="16">
        <v>142</v>
      </c>
      <c r="D307" s="16">
        <v>161</v>
      </c>
      <c r="E307" s="15" t="s">
        <v>1765</v>
      </c>
      <c r="F307" s="15" t="s">
        <v>1766</v>
      </c>
      <c r="G307" s="13">
        <v>5.7</v>
      </c>
    </row>
    <row r="308" spans="1:7" ht="15" customHeight="1" x14ac:dyDescent="0.2">
      <c r="A308" s="83" t="s">
        <v>1767</v>
      </c>
      <c r="B308" s="12">
        <v>1</v>
      </c>
      <c r="C308" s="16">
        <v>173</v>
      </c>
      <c r="D308" s="16">
        <v>150</v>
      </c>
      <c r="E308" s="15">
        <v>400000</v>
      </c>
      <c r="F308" s="15">
        <v>450000</v>
      </c>
      <c r="G308" s="13">
        <v>12.5</v>
      </c>
    </row>
    <row r="309" spans="1:7" ht="15" customHeight="1" x14ac:dyDescent="0.2">
      <c r="A309" s="83" t="s">
        <v>1768</v>
      </c>
      <c r="B309" s="12">
        <v>1</v>
      </c>
      <c r="C309" s="16">
        <v>223</v>
      </c>
      <c r="D309" s="16">
        <v>223</v>
      </c>
      <c r="E309" s="15" t="s">
        <v>39</v>
      </c>
      <c r="F309" s="15">
        <v>464000</v>
      </c>
      <c r="G309" s="13" t="s">
        <v>40</v>
      </c>
    </row>
    <row r="310" spans="1:7" ht="15" customHeight="1" x14ac:dyDescent="0.2">
      <c r="A310" s="83" t="s">
        <v>1769</v>
      </c>
      <c r="B310" s="12">
        <v>1</v>
      </c>
      <c r="C310" s="16">
        <v>100</v>
      </c>
      <c r="D310" s="16">
        <v>101</v>
      </c>
      <c r="E310" s="15" t="s">
        <v>1770</v>
      </c>
      <c r="F310" s="15">
        <v>305000</v>
      </c>
      <c r="G310" s="13" t="s">
        <v>0</v>
      </c>
    </row>
    <row r="311" spans="1:7" ht="15" customHeight="1" x14ac:dyDescent="0.2">
      <c r="A311" s="83" t="s">
        <v>1772</v>
      </c>
      <c r="B311" s="12">
        <v>1</v>
      </c>
      <c r="C311" s="16">
        <v>183</v>
      </c>
      <c r="D311" s="16">
        <v>207</v>
      </c>
      <c r="E311" s="12" t="s">
        <v>39</v>
      </c>
      <c r="F311" s="15">
        <v>550000</v>
      </c>
      <c r="G311" s="13" t="s">
        <v>40</v>
      </c>
    </row>
    <row r="312" spans="1:7" ht="15" customHeight="1" x14ac:dyDescent="0.2">
      <c r="A312" s="83" t="s">
        <v>1773</v>
      </c>
      <c r="B312" s="12">
        <v>1</v>
      </c>
      <c r="C312" s="16">
        <v>144</v>
      </c>
      <c r="D312" s="16">
        <v>167</v>
      </c>
      <c r="E312" s="12" t="s">
        <v>1774</v>
      </c>
      <c r="F312" s="15">
        <v>350000</v>
      </c>
      <c r="G312" s="13">
        <v>-6.6</v>
      </c>
    </row>
    <row r="313" spans="1:7" ht="15" customHeight="1" x14ac:dyDescent="0.2">
      <c r="A313" s="83" t="s">
        <v>1775</v>
      </c>
      <c r="B313" s="12">
        <v>1</v>
      </c>
      <c r="C313" s="16">
        <v>211</v>
      </c>
      <c r="D313" s="16">
        <v>187</v>
      </c>
      <c r="E313" s="12" t="s">
        <v>39</v>
      </c>
      <c r="F313" s="15">
        <v>613000</v>
      </c>
      <c r="G313" s="13" t="s">
        <v>40</v>
      </c>
    </row>
    <row r="314" spans="1:7" ht="15" customHeight="1" x14ac:dyDescent="0.2">
      <c r="A314" s="83" t="s">
        <v>1776</v>
      </c>
      <c r="B314" s="12">
        <v>1</v>
      </c>
      <c r="C314" s="16">
        <v>134</v>
      </c>
      <c r="D314" s="16">
        <v>99</v>
      </c>
      <c r="E314" s="15" t="s">
        <v>1525</v>
      </c>
      <c r="F314" s="15">
        <v>275000</v>
      </c>
      <c r="G314" s="13">
        <v>-8.3000000000000007</v>
      </c>
    </row>
    <row r="315" spans="1:7" ht="15" customHeight="1" x14ac:dyDescent="0.2">
      <c r="A315" s="83" t="s">
        <v>1777</v>
      </c>
      <c r="B315" s="12">
        <v>1</v>
      </c>
      <c r="C315" s="16">
        <v>121</v>
      </c>
      <c r="D315" s="16">
        <v>142</v>
      </c>
      <c r="E315" s="15" t="s">
        <v>39</v>
      </c>
      <c r="F315" s="15">
        <v>330000</v>
      </c>
      <c r="G315" s="13" t="s">
        <v>40</v>
      </c>
    </row>
    <row r="316" spans="1:7" ht="15" customHeight="1" x14ac:dyDescent="0.2">
      <c r="A316" s="83" t="s">
        <v>1778</v>
      </c>
      <c r="B316" s="12">
        <v>1</v>
      </c>
      <c r="C316" s="16">
        <v>130</v>
      </c>
      <c r="D316" s="16">
        <v>165</v>
      </c>
      <c r="E316" s="15" t="s">
        <v>39</v>
      </c>
      <c r="F316" s="15">
        <v>350000</v>
      </c>
      <c r="G316" s="13" t="s">
        <v>40</v>
      </c>
    </row>
    <row r="317" spans="1:7" ht="15" customHeight="1" x14ac:dyDescent="0.2">
      <c r="A317" s="83" t="s">
        <v>1779</v>
      </c>
      <c r="B317" s="12">
        <v>5</v>
      </c>
      <c r="C317" s="16">
        <v>139</v>
      </c>
      <c r="D317" s="16">
        <v>135</v>
      </c>
      <c r="E317" s="12" t="s">
        <v>1780</v>
      </c>
      <c r="F317" s="12" t="s">
        <v>1740</v>
      </c>
      <c r="G317" s="13">
        <v>6.5</v>
      </c>
    </row>
    <row r="318" spans="1:7" ht="15" customHeight="1" x14ac:dyDescent="0.2">
      <c r="A318" s="83" t="s">
        <v>1781</v>
      </c>
      <c r="B318" s="12">
        <v>1</v>
      </c>
      <c r="C318" s="12">
        <v>209</v>
      </c>
      <c r="D318" s="12">
        <v>243</v>
      </c>
      <c r="E318" s="15">
        <v>680000</v>
      </c>
      <c r="F318" s="15">
        <v>715000</v>
      </c>
      <c r="G318" s="12">
        <v>5.0999999999999996</v>
      </c>
    </row>
    <row r="319" spans="1:7" ht="15" customHeight="1" x14ac:dyDescent="0.2">
      <c r="A319" s="83" t="s">
        <v>1772</v>
      </c>
      <c r="B319" s="12">
        <v>1</v>
      </c>
      <c r="C319" s="12">
        <v>183</v>
      </c>
      <c r="D319" s="12">
        <v>159</v>
      </c>
      <c r="E319" s="15" t="s">
        <v>39</v>
      </c>
      <c r="F319" s="15">
        <v>550000</v>
      </c>
      <c r="G319" s="12" t="s">
        <v>40</v>
      </c>
    </row>
    <row r="320" spans="1:7" ht="15" customHeight="1" x14ac:dyDescent="0.2">
      <c r="C320" s="12"/>
      <c r="D320" s="12"/>
      <c r="E320" s="15"/>
      <c r="F320" s="15"/>
      <c r="G320" s="12"/>
    </row>
    <row r="321" spans="1:7" ht="15" customHeight="1" x14ac:dyDescent="0.2">
      <c r="A321" s="72" t="s">
        <v>84</v>
      </c>
    </row>
    <row r="322" spans="1:7" ht="15" customHeight="1" x14ac:dyDescent="0.2">
      <c r="A322" s="83" t="s">
        <v>511</v>
      </c>
      <c r="B322" s="12">
        <v>2</v>
      </c>
      <c r="C322" s="16">
        <v>116.422</v>
      </c>
      <c r="D322" s="16">
        <v>83.97</v>
      </c>
      <c r="E322" s="15" t="s">
        <v>512</v>
      </c>
      <c r="F322" s="12" t="s">
        <v>281</v>
      </c>
      <c r="G322" s="13" t="s">
        <v>0</v>
      </c>
    </row>
    <row r="323" spans="1:7" ht="15" customHeight="1" x14ac:dyDescent="0.2">
      <c r="A323" s="83" t="s">
        <v>513</v>
      </c>
      <c r="B323" s="28">
        <v>1</v>
      </c>
      <c r="C323" s="27">
        <v>90.020099999999999</v>
      </c>
      <c r="D323" s="27">
        <v>57.27</v>
      </c>
      <c r="E323" s="24">
        <v>300000</v>
      </c>
      <c r="F323" s="24">
        <v>308000</v>
      </c>
      <c r="G323" s="13">
        <f>((F323-E323)/E323)*100</f>
        <v>2.666666666666667</v>
      </c>
    </row>
    <row r="324" spans="1:7" ht="15" customHeight="1" x14ac:dyDescent="0.2">
      <c r="A324" s="83" t="s">
        <v>514</v>
      </c>
      <c r="B324" s="12">
        <v>1</v>
      </c>
      <c r="C324" s="16">
        <v>105</v>
      </c>
      <c r="D324" s="16">
        <v>77</v>
      </c>
      <c r="E324" s="15" t="s">
        <v>39</v>
      </c>
      <c r="F324" s="5">
        <v>335000</v>
      </c>
      <c r="G324" s="13" t="s">
        <v>40</v>
      </c>
    </row>
    <row r="325" spans="1:7" ht="15" customHeight="1" x14ac:dyDescent="0.2">
      <c r="A325" s="83" t="s">
        <v>515</v>
      </c>
      <c r="B325" s="28">
        <v>1</v>
      </c>
      <c r="C325" s="27">
        <v>105.3</v>
      </c>
      <c r="D325" s="27">
        <v>76.92</v>
      </c>
      <c r="E325" s="24" t="s">
        <v>39</v>
      </c>
      <c r="F325" s="24">
        <v>325000</v>
      </c>
      <c r="G325" s="13" t="s">
        <v>40</v>
      </c>
    </row>
    <row r="326" spans="1:7" ht="15" customHeight="1" x14ac:dyDescent="0.2">
      <c r="A326" s="83" t="s">
        <v>516</v>
      </c>
      <c r="B326" s="28">
        <v>1</v>
      </c>
      <c r="C326" s="27">
        <v>97.1</v>
      </c>
      <c r="D326" s="27">
        <v>86.27</v>
      </c>
      <c r="E326" s="24" t="s">
        <v>39</v>
      </c>
      <c r="F326" s="24">
        <v>350000</v>
      </c>
      <c r="G326" s="13" t="s">
        <v>40</v>
      </c>
    </row>
    <row r="327" spans="1:7" ht="15" customHeight="1" x14ac:dyDescent="0.2">
      <c r="A327" s="83" t="s">
        <v>517</v>
      </c>
      <c r="B327" s="28">
        <v>1</v>
      </c>
      <c r="C327" s="27">
        <v>117.7</v>
      </c>
      <c r="D327" s="27">
        <v>93.5</v>
      </c>
      <c r="E327" s="24" t="s">
        <v>39</v>
      </c>
      <c r="F327" s="24">
        <v>318000</v>
      </c>
      <c r="G327" s="13" t="s">
        <v>40</v>
      </c>
    </row>
    <row r="328" spans="1:7" ht="15" customHeight="1" x14ac:dyDescent="0.2">
      <c r="A328" s="83" t="s">
        <v>518</v>
      </c>
      <c r="B328" s="28">
        <v>2</v>
      </c>
      <c r="C328" s="16">
        <v>78</v>
      </c>
      <c r="D328" s="16">
        <v>57</v>
      </c>
      <c r="E328" s="15" t="s">
        <v>39</v>
      </c>
      <c r="F328" s="12" t="s">
        <v>194</v>
      </c>
      <c r="G328" s="13" t="s">
        <v>40</v>
      </c>
    </row>
    <row r="329" spans="1:7" ht="15" customHeight="1" x14ac:dyDescent="0.2">
      <c r="A329" s="83" t="s">
        <v>519</v>
      </c>
      <c r="B329" s="28">
        <v>5</v>
      </c>
      <c r="C329" s="16">
        <v>101</v>
      </c>
      <c r="D329" s="16">
        <v>98</v>
      </c>
      <c r="E329" s="15" t="s">
        <v>39</v>
      </c>
      <c r="F329" s="5" t="s">
        <v>520</v>
      </c>
      <c r="G329" s="13" t="s">
        <v>40</v>
      </c>
    </row>
    <row r="330" spans="1:7" ht="15" customHeight="1" x14ac:dyDescent="0.2">
      <c r="A330" s="83" t="s">
        <v>521</v>
      </c>
      <c r="B330" s="12">
        <v>1</v>
      </c>
      <c r="C330" s="16">
        <v>108</v>
      </c>
      <c r="D330" s="16">
        <v>84</v>
      </c>
      <c r="E330" s="15" t="s">
        <v>39</v>
      </c>
      <c r="F330" s="5">
        <v>325000</v>
      </c>
      <c r="G330" s="13" t="s">
        <v>40</v>
      </c>
    </row>
    <row r="331" spans="1:7" ht="15" customHeight="1" x14ac:dyDescent="0.2">
      <c r="A331" s="83" t="s">
        <v>522</v>
      </c>
      <c r="B331" s="28">
        <v>1</v>
      </c>
      <c r="C331" s="27">
        <v>107.7974</v>
      </c>
      <c r="D331" s="27">
        <v>83.6</v>
      </c>
      <c r="E331" s="24" t="s">
        <v>523</v>
      </c>
      <c r="F331" s="24">
        <v>325000</v>
      </c>
      <c r="G331" s="13">
        <f>((F331-315000)/315000)*100</f>
        <v>3.1746031746031744</v>
      </c>
    </row>
    <row r="332" spans="1:7" ht="15" customHeight="1" x14ac:dyDescent="0.2">
      <c r="A332" s="83" t="s">
        <v>524</v>
      </c>
      <c r="B332" s="12">
        <v>1</v>
      </c>
      <c r="C332" s="16">
        <v>108</v>
      </c>
      <c r="D332" s="16">
        <v>84</v>
      </c>
      <c r="E332" s="15" t="s">
        <v>39</v>
      </c>
      <c r="F332" s="5">
        <v>330000</v>
      </c>
      <c r="G332" s="13" t="s">
        <v>40</v>
      </c>
    </row>
    <row r="333" spans="1:7" ht="15" customHeight="1" x14ac:dyDescent="0.2">
      <c r="A333" s="83" t="s">
        <v>525</v>
      </c>
      <c r="B333" s="28">
        <v>1</v>
      </c>
      <c r="C333" s="27">
        <v>164</v>
      </c>
      <c r="D333" s="27">
        <v>142</v>
      </c>
      <c r="E333" s="24">
        <v>420000</v>
      </c>
      <c r="F333" s="15">
        <v>450000</v>
      </c>
      <c r="G333" s="13">
        <f>((F333-E333)/E333)*100</f>
        <v>7.1428571428571423</v>
      </c>
    </row>
    <row r="334" spans="1:7" ht="15" customHeight="1" x14ac:dyDescent="0.2">
      <c r="A334" s="83" t="s">
        <v>475</v>
      </c>
      <c r="B334" s="28">
        <v>1</v>
      </c>
      <c r="C334" s="27">
        <v>121</v>
      </c>
      <c r="D334" s="27">
        <v>77</v>
      </c>
      <c r="E334" s="24">
        <v>340000</v>
      </c>
      <c r="F334" s="24">
        <v>300000</v>
      </c>
      <c r="G334" s="13">
        <f>((F334-E334)/E334)*100</f>
        <v>-11.76470588235294</v>
      </c>
    </row>
    <row r="335" spans="1:7" ht="15" customHeight="1" x14ac:dyDescent="0.2">
      <c r="A335" s="83" t="s">
        <v>526</v>
      </c>
      <c r="B335" s="12">
        <v>1</v>
      </c>
      <c r="C335" s="16">
        <v>139</v>
      </c>
      <c r="D335" s="16">
        <v>130</v>
      </c>
      <c r="E335" s="15">
        <v>456000</v>
      </c>
      <c r="F335" s="5">
        <v>433000</v>
      </c>
      <c r="G335" s="13">
        <f>((F335-E335)/E335)*100</f>
        <v>-5.0438596491228065</v>
      </c>
    </row>
    <row r="336" spans="1:7" ht="15" customHeight="1" x14ac:dyDescent="0.2">
      <c r="A336" s="83"/>
      <c r="E336" s="15"/>
      <c r="F336" s="5"/>
    </row>
    <row r="338" spans="1:7" ht="15" customHeight="1" x14ac:dyDescent="0.2">
      <c r="A338" s="80" t="s">
        <v>1782</v>
      </c>
      <c r="B338" s="81"/>
      <c r="C338" s="82"/>
      <c r="D338" s="82"/>
      <c r="E338" s="81"/>
      <c r="F338" s="81"/>
      <c r="G338" s="81"/>
    </row>
    <row r="340" spans="1:7" ht="15" customHeight="1" x14ac:dyDescent="0.2">
      <c r="A340" s="72" t="s">
        <v>70</v>
      </c>
    </row>
    <row r="341" spans="1:7" ht="15" customHeight="1" x14ac:dyDescent="0.2">
      <c r="A341" s="83" t="s">
        <v>527</v>
      </c>
      <c r="B341" s="28">
        <v>1</v>
      </c>
      <c r="C341" s="27">
        <v>160.4</v>
      </c>
      <c r="D341" s="27">
        <v>152.13</v>
      </c>
      <c r="E341" s="24" t="s">
        <v>39</v>
      </c>
      <c r="F341" s="24">
        <v>700000</v>
      </c>
      <c r="G341" s="13" t="s">
        <v>40</v>
      </c>
    </row>
    <row r="342" spans="1:7" ht="15" customHeight="1" x14ac:dyDescent="0.2">
      <c r="A342" s="83" t="s">
        <v>528</v>
      </c>
      <c r="B342" s="12">
        <v>1</v>
      </c>
      <c r="C342" s="16">
        <v>168</v>
      </c>
      <c r="D342" s="16">
        <v>196</v>
      </c>
      <c r="E342" s="15" t="s">
        <v>39</v>
      </c>
      <c r="F342" s="5">
        <v>725000</v>
      </c>
      <c r="G342" s="13" t="s">
        <v>40</v>
      </c>
    </row>
    <row r="343" spans="1:7" ht="15" customHeight="1" x14ac:dyDescent="0.2">
      <c r="A343" s="83" t="s">
        <v>529</v>
      </c>
      <c r="B343" s="12">
        <v>1</v>
      </c>
      <c r="C343" s="16">
        <v>168</v>
      </c>
      <c r="D343" s="16">
        <v>196</v>
      </c>
      <c r="E343" s="15" t="s">
        <v>39</v>
      </c>
      <c r="F343" s="5">
        <v>735000</v>
      </c>
      <c r="G343" s="13" t="s">
        <v>40</v>
      </c>
    </row>
    <row r="344" spans="1:7" ht="15" customHeight="1" x14ac:dyDescent="0.2">
      <c r="A344" s="83" t="s">
        <v>530</v>
      </c>
      <c r="B344" s="12">
        <v>2</v>
      </c>
      <c r="C344" s="16">
        <v>178</v>
      </c>
      <c r="D344" s="16">
        <v>244</v>
      </c>
      <c r="E344" s="15" t="s">
        <v>39</v>
      </c>
      <c r="F344" s="5" t="s">
        <v>531</v>
      </c>
      <c r="G344" s="13" t="s">
        <v>40</v>
      </c>
    </row>
    <row r="346" spans="1:7" ht="15" customHeight="1" x14ac:dyDescent="0.2">
      <c r="A346" s="72" t="s">
        <v>78</v>
      </c>
    </row>
    <row r="347" spans="1:7" ht="15" customHeight="1" x14ac:dyDescent="0.2">
      <c r="A347" s="83" t="s">
        <v>532</v>
      </c>
      <c r="B347" s="12">
        <v>1</v>
      </c>
      <c r="C347" s="16">
        <v>281</v>
      </c>
      <c r="D347" s="16">
        <v>125</v>
      </c>
      <c r="E347" s="15" t="s">
        <v>39</v>
      </c>
      <c r="F347" s="5">
        <v>900000</v>
      </c>
      <c r="G347" s="13" t="s">
        <v>40</v>
      </c>
    </row>
    <row r="348" spans="1:7" ht="15" customHeight="1" x14ac:dyDescent="0.2">
      <c r="A348" s="83"/>
      <c r="E348" s="15"/>
      <c r="F348" s="5"/>
    </row>
    <row r="349" spans="1:7" ht="15" customHeight="1" x14ac:dyDescent="0.2">
      <c r="A349" s="23"/>
    </row>
    <row r="350" spans="1:7" ht="15" customHeight="1" x14ac:dyDescent="0.2">
      <c r="A350" s="80" t="s">
        <v>533</v>
      </c>
      <c r="B350" s="81"/>
      <c r="C350" s="82"/>
      <c r="D350" s="82"/>
      <c r="E350" s="81"/>
      <c r="F350" s="81"/>
      <c r="G350" s="81"/>
    </row>
    <row r="352" spans="1:7" ht="15" customHeight="1" x14ac:dyDescent="0.2">
      <c r="A352" s="72" t="s">
        <v>70</v>
      </c>
    </row>
    <row r="353" spans="1:7" s="74" customFormat="1" ht="15" customHeight="1" x14ac:dyDescent="0.2">
      <c r="A353" s="84" t="s">
        <v>534</v>
      </c>
      <c r="B353" s="28">
        <v>1</v>
      </c>
      <c r="C353" s="27">
        <v>159.98689999999999</v>
      </c>
      <c r="D353" s="27">
        <v>175.08750000000001</v>
      </c>
      <c r="E353" s="24" t="s">
        <v>535</v>
      </c>
      <c r="F353" s="15">
        <v>670000</v>
      </c>
      <c r="G353" s="13">
        <f>((F353-649000)/649000)*100</f>
        <v>3.2357473035439135</v>
      </c>
    </row>
    <row r="354" spans="1:7" ht="15" customHeight="1" x14ac:dyDescent="0.2">
      <c r="A354" s="83" t="s">
        <v>536</v>
      </c>
      <c r="B354" s="12">
        <v>1</v>
      </c>
      <c r="C354" s="16">
        <v>174</v>
      </c>
      <c r="D354" s="16">
        <v>238</v>
      </c>
      <c r="E354" s="15" t="s">
        <v>39</v>
      </c>
      <c r="F354" s="5">
        <v>1140000</v>
      </c>
      <c r="G354" s="13" t="s">
        <v>40</v>
      </c>
    </row>
    <row r="355" spans="1:7" ht="15" customHeight="1" x14ac:dyDescent="0.2">
      <c r="A355" s="25"/>
      <c r="B355" s="12">
        <v>1</v>
      </c>
      <c r="C355" s="16">
        <v>178</v>
      </c>
      <c r="D355" s="16">
        <v>251</v>
      </c>
      <c r="E355" s="15" t="s">
        <v>39</v>
      </c>
      <c r="F355" s="5">
        <v>850000</v>
      </c>
      <c r="G355" s="13" t="s">
        <v>40</v>
      </c>
    </row>
    <row r="356" spans="1:7" ht="15" customHeight="1" x14ac:dyDescent="0.2">
      <c r="A356" s="23"/>
    </row>
    <row r="357" spans="1:7" s="74" customFormat="1" ht="15" customHeight="1" x14ac:dyDescent="0.2">
      <c r="A357" s="50" t="s">
        <v>78</v>
      </c>
      <c r="B357" s="28"/>
      <c r="C357" s="27"/>
      <c r="D357" s="27"/>
      <c r="E357" s="24"/>
      <c r="F357" s="24"/>
      <c r="G357" s="13"/>
    </row>
    <row r="358" spans="1:7" s="74" customFormat="1" ht="15" customHeight="1" x14ac:dyDescent="0.2">
      <c r="A358" s="84" t="s">
        <v>537</v>
      </c>
      <c r="B358" s="28">
        <v>1</v>
      </c>
      <c r="C358" s="27">
        <v>89.7</v>
      </c>
      <c r="D358" s="27">
        <v>188.45</v>
      </c>
      <c r="E358" s="24" t="s">
        <v>39</v>
      </c>
      <c r="F358" s="24">
        <v>620000</v>
      </c>
      <c r="G358" s="13" t="s">
        <v>40</v>
      </c>
    </row>
    <row r="359" spans="1:7" s="74" customFormat="1" ht="15" customHeight="1" x14ac:dyDescent="0.2">
      <c r="A359" s="23"/>
      <c r="B359" s="12"/>
      <c r="C359" s="16"/>
      <c r="D359" s="16"/>
      <c r="E359" s="12"/>
      <c r="F359" s="12"/>
      <c r="G359" s="13"/>
    </row>
    <row r="360" spans="1:7" ht="15" customHeight="1" x14ac:dyDescent="0.2">
      <c r="A360" s="50" t="s">
        <v>2069</v>
      </c>
      <c r="B360" s="28"/>
      <c r="C360" s="27"/>
      <c r="D360" s="27"/>
      <c r="E360" s="28"/>
      <c r="F360" s="28"/>
      <c r="G360" s="27"/>
    </row>
    <row r="361" spans="1:7" ht="15" customHeight="1" x14ac:dyDescent="0.2">
      <c r="A361" s="87" t="s">
        <v>2101</v>
      </c>
      <c r="B361" s="28">
        <v>3</v>
      </c>
      <c r="C361" s="27">
        <v>65.7</v>
      </c>
      <c r="D361" s="27">
        <v>157.02000000000001</v>
      </c>
      <c r="E361" s="28" t="s">
        <v>39</v>
      </c>
      <c r="F361" s="28" t="s">
        <v>2102</v>
      </c>
      <c r="G361" s="24" t="s">
        <v>40</v>
      </c>
    </row>
    <row r="362" spans="1:7" ht="15" customHeight="1" x14ac:dyDescent="0.2">
      <c r="A362" s="47"/>
      <c r="B362" s="28"/>
      <c r="C362" s="27"/>
      <c r="D362" s="27"/>
      <c r="E362" s="28"/>
      <c r="F362" s="28"/>
      <c r="G362" s="27"/>
    </row>
    <row r="364" spans="1:7" ht="15" customHeight="1" x14ac:dyDescent="0.2">
      <c r="A364" s="80" t="s">
        <v>538</v>
      </c>
      <c r="B364" s="81"/>
      <c r="C364" s="82"/>
      <c r="D364" s="82"/>
      <c r="E364" s="81"/>
      <c r="F364" s="81"/>
      <c r="G364" s="81"/>
    </row>
    <row r="366" spans="1:7" s="74" customFormat="1" ht="15" customHeight="1" x14ac:dyDescent="0.2">
      <c r="A366" s="50" t="s">
        <v>70</v>
      </c>
      <c r="B366" s="28"/>
      <c r="C366" s="27"/>
      <c r="D366" s="27"/>
      <c r="E366" s="24"/>
      <c r="F366" s="24"/>
      <c r="G366" s="13"/>
    </row>
    <row r="367" spans="1:7" s="74" customFormat="1" ht="15" customHeight="1" x14ac:dyDescent="0.2">
      <c r="A367" s="84" t="s">
        <v>539</v>
      </c>
      <c r="B367" s="28">
        <v>1</v>
      </c>
      <c r="C367" s="27">
        <v>189</v>
      </c>
      <c r="D367" s="27">
        <v>54.6</v>
      </c>
      <c r="E367" s="24" t="s">
        <v>39</v>
      </c>
      <c r="F367" s="15">
        <v>600000</v>
      </c>
      <c r="G367" s="13" t="s">
        <v>40</v>
      </c>
    </row>
    <row r="369" spans="1:7" ht="15" customHeight="1" x14ac:dyDescent="0.2">
      <c r="A369" s="8" t="s">
        <v>1705</v>
      </c>
    </row>
    <row r="370" spans="1:7" ht="15" customHeight="1" x14ac:dyDescent="0.2">
      <c r="A370" s="86" t="s">
        <v>1809</v>
      </c>
      <c r="B370" s="12">
        <v>4</v>
      </c>
      <c r="C370" s="16">
        <v>150</v>
      </c>
      <c r="D370" s="16">
        <v>61</v>
      </c>
      <c r="E370" s="12" t="s">
        <v>39</v>
      </c>
      <c r="F370" s="12" t="s">
        <v>2138</v>
      </c>
      <c r="G370" s="13" t="s">
        <v>40</v>
      </c>
    </row>
    <row r="372" spans="1:7" ht="15" customHeight="1" x14ac:dyDescent="0.2">
      <c r="A372" s="80" t="s">
        <v>540</v>
      </c>
      <c r="B372" s="81"/>
      <c r="C372" s="82"/>
      <c r="D372" s="82"/>
      <c r="E372" s="81"/>
      <c r="F372" s="81"/>
      <c r="G372" s="81"/>
    </row>
    <row r="374" spans="1:7" ht="15" customHeight="1" x14ac:dyDescent="0.2">
      <c r="A374" s="8" t="s">
        <v>98</v>
      </c>
      <c r="B374" s="14"/>
      <c r="C374" s="71"/>
      <c r="D374" s="14"/>
      <c r="F374" s="69"/>
      <c r="G374" s="14"/>
    </row>
    <row r="375" spans="1:7" s="74" customFormat="1" ht="15" customHeight="1" x14ac:dyDescent="0.2">
      <c r="A375" s="84" t="s">
        <v>541</v>
      </c>
      <c r="B375" s="28">
        <v>1</v>
      </c>
      <c r="C375" s="27">
        <v>327.39999999999998</v>
      </c>
      <c r="D375" s="27">
        <v>191.49</v>
      </c>
      <c r="E375" s="24" t="s">
        <v>39</v>
      </c>
      <c r="F375" s="24">
        <v>450000</v>
      </c>
      <c r="G375" s="13" t="s">
        <v>40</v>
      </c>
    </row>
    <row r="376" spans="1:7" s="74" customFormat="1" ht="15" customHeight="1" x14ac:dyDescent="0.2">
      <c r="A376" s="84" t="s">
        <v>542</v>
      </c>
      <c r="B376" s="28">
        <v>1</v>
      </c>
      <c r="C376" s="27">
        <v>454.3</v>
      </c>
      <c r="D376" s="27">
        <v>98.13</v>
      </c>
      <c r="E376" s="24" t="s">
        <v>39</v>
      </c>
      <c r="F376" s="24">
        <v>500000</v>
      </c>
      <c r="G376" s="13" t="s">
        <v>40</v>
      </c>
    </row>
    <row r="377" spans="1:7" ht="15" customHeight="1" x14ac:dyDescent="0.2">
      <c r="A377" s="83" t="s">
        <v>543</v>
      </c>
      <c r="B377" s="12">
        <v>2</v>
      </c>
      <c r="C377" s="16">
        <v>278</v>
      </c>
      <c r="D377" s="16">
        <v>93</v>
      </c>
      <c r="E377" s="5" t="s">
        <v>39</v>
      </c>
      <c r="F377" s="12" t="s">
        <v>544</v>
      </c>
      <c r="G377" s="13" t="s">
        <v>40</v>
      </c>
    </row>
    <row r="378" spans="1:7" ht="15" customHeight="1" x14ac:dyDescent="0.2">
      <c r="A378" s="83" t="s">
        <v>545</v>
      </c>
      <c r="B378" s="12">
        <v>1</v>
      </c>
      <c r="C378" s="16">
        <v>327</v>
      </c>
      <c r="D378" s="16">
        <v>191</v>
      </c>
      <c r="E378" s="5" t="s">
        <v>39</v>
      </c>
      <c r="F378" s="5">
        <v>450000</v>
      </c>
      <c r="G378" s="13" t="s">
        <v>40</v>
      </c>
    </row>
    <row r="379" spans="1:7" ht="15" customHeight="1" x14ac:dyDescent="0.2">
      <c r="A379" s="8"/>
    </row>
    <row r="380" spans="1:7" ht="15" customHeight="1" x14ac:dyDescent="0.2">
      <c r="A380" s="8" t="s">
        <v>70</v>
      </c>
      <c r="B380" s="14"/>
      <c r="C380" s="71"/>
      <c r="D380" s="14"/>
      <c r="F380" s="69"/>
      <c r="G380" s="14"/>
    </row>
    <row r="381" spans="1:7" ht="15" customHeight="1" x14ac:dyDescent="0.2">
      <c r="A381" s="86" t="s">
        <v>546</v>
      </c>
      <c r="B381" s="12">
        <v>1</v>
      </c>
      <c r="C381" s="15">
        <v>388</v>
      </c>
      <c r="D381" s="15">
        <v>114</v>
      </c>
      <c r="E381" s="15" t="s">
        <v>39</v>
      </c>
      <c r="F381" s="5">
        <v>1035000</v>
      </c>
      <c r="G381" s="13" t="s">
        <v>40</v>
      </c>
    </row>
    <row r="382" spans="1:7" ht="15" customHeight="1" x14ac:dyDescent="0.2">
      <c r="A382" s="83" t="s">
        <v>547</v>
      </c>
      <c r="B382" s="12">
        <v>1</v>
      </c>
      <c r="C382" s="16">
        <v>397</v>
      </c>
      <c r="D382" s="16">
        <v>124</v>
      </c>
      <c r="E382" s="5" t="s">
        <v>39</v>
      </c>
      <c r="F382" s="5">
        <v>900000</v>
      </c>
      <c r="G382" s="13" t="s">
        <v>40</v>
      </c>
    </row>
    <row r="383" spans="1:7" ht="15" customHeight="1" x14ac:dyDescent="0.2">
      <c r="A383" s="3"/>
      <c r="E383" s="5"/>
      <c r="F383" s="5"/>
    </row>
    <row r="384" spans="1:7" ht="15" customHeight="1" x14ac:dyDescent="0.2">
      <c r="A384" s="72" t="s">
        <v>76</v>
      </c>
    </row>
    <row r="385" spans="1:7" ht="15" customHeight="1" x14ac:dyDescent="0.2">
      <c r="A385" s="83" t="s">
        <v>374</v>
      </c>
      <c r="B385" s="12">
        <v>1</v>
      </c>
      <c r="C385" s="16">
        <v>433</v>
      </c>
      <c r="D385" s="16">
        <v>105</v>
      </c>
      <c r="E385" s="5">
        <v>470000</v>
      </c>
      <c r="F385" s="5">
        <v>470000</v>
      </c>
      <c r="G385" s="13" t="s">
        <v>0</v>
      </c>
    </row>
    <row r="387" spans="1:7" ht="15" customHeight="1" x14ac:dyDescent="0.2">
      <c r="A387" s="8" t="s">
        <v>1705</v>
      </c>
    </row>
    <row r="388" spans="1:7" ht="15" customHeight="1" x14ac:dyDescent="0.2">
      <c r="A388" s="86" t="s">
        <v>1783</v>
      </c>
      <c r="B388" s="12">
        <v>1</v>
      </c>
      <c r="C388" s="16">
        <v>311</v>
      </c>
      <c r="D388" s="16">
        <v>133</v>
      </c>
      <c r="E388" s="15" t="s">
        <v>39</v>
      </c>
      <c r="F388" s="15">
        <v>432000</v>
      </c>
      <c r="G388" s="13" t="s">
        <v>40</v>
      </c>
    </row>
    <row r="389" spans="1:7" ht="15" customHeight="1" x14ac:dyDescent="0.2">
      <c r="A389" s="86" t="s">
        <v>1716</v>
      </c>
      <c r="B389" s="12">
        <v>1</v>
      </c>
      <c r="C389" s="16">
        <v>336</v>
      </c>
      <c r="D389" s="16">
        <v>133</v>
      </c>
      <c r="E389" s="15" t="s">
        <v>218</v>
      </c>
      <c r="F389" s="15">
        <v>635000</v>
      </c>
      <c r="G389" s="13" t="s">
        <v>0</v>
      </c>
    </row>
    <row r="390" spans="1:7" ht="15" customHeight="1" x14ac:dyDescent="0.2">
      <c r="A390" s="86"/>
      <c r="E390" s="15"/>
      <c r="F390" s="15"/>
    </row>
    <row r="392" spans="1:7" ht="15" customHeight="1" x14ac:dyDescent="0.2">
      <c r="A392" s="80" t="s">
        <v>173</v>
      </c>
      <c r="B392" s="81"/>
      <c r="C392" s="82"/>
      <c r="D392" s="82"/>
      <c r="E392" s="81"/>
      <c r="F392" s="81"/>
      <c r="G392" s="81"/>
    </row>
    <row r="394" spans="1:7" ht="15" customHeight="1" x14ac:dyDescent="0.2">
      <c r="A394" s="8" t="s">
        <v>70</v>
      </c>
      <c r="B394" s="14"/>
      <c r="C394" s="71"/>
      <c r="D394" s="14"/>
      <c r="F394" s="69"/>
      <c r="G394" s="14"/>
    </row>
    <row r="395" spans="1:7" ht="15" customHeight="1" x14ac:dyDescent="0.2">
      <c r="A395" s="86" t="s">
        <v>548</v>
      </c>
      <c r="B395" s="12">
        <v>1</v>
      </c>
      <c r="C395" s="15">
        <v>323</v>
      </c>
      <c r="D395" s="15">
        <v>212</v>
      </c>
      <c r="E395" s="15" t="s">
        <v>39</v>
      </c>
      <c r="F395" s="5">
        <v>1800000</v>
      </c>
      <c r="G395" s="13" t="s">
        <v>40</v>
      </c>
    </row>
    <row r="396" spans="1:7" ht="15" customHeight="1" x14ac:dyDescent="0.2">
      <c r="A396" s="86" t="s">
        <v>549</v>
      </c>
      <c r="B396" s="12">
        <v>1</v>
      </c>
      <c r="C396" s="15">
        <v>458</v>
      </c>
      <c r="D396" s="15">
        <v>192</v>
      </c>
      <c r="E396" s="15" t="s">
        <v>39</v>
      </c>
      <c r="F396" s="5">
        <v>1300000</v>
      </c>
      <c r="G396" s="13" t="s">
        <v>40</v>
      </c>
    </row>
    <row r="397" spans="1:7" ht="15" customHeight="1" x14ac:dyDescent="0.2">
      <c r="A397" s="86" t="s">
        <v>546</v>
      </c>
      <c r="B397" s="12">
        <v>1</v>
      </c>
      <c r="C397" s="15">
        <v>400</v>
      </c>
      <c r="D397" s="15">
        <v>162</v>
      </c>
      <c r="E397" s="15" t="s">
        <v>39</v>
      </c>
      <c r="F397" s="5">
        <v>1050000</v>
      </c>
      <c r="G397" s="13" t="s">
        <v>40</v>
      </c>
    </row>
    <row r="398" spans="1:7" ht="15" customHeight="1" x14ac:dyDescent="0.2">
      <c r="A398" s="86" t="s">
        <v>550</v>
      </c>
      <c r="B398" s="12">
        <v>1</v>
      </c>
      <c r="C398" s="15">
        <v>432</v>
      </c>
      <c r="D398" s="15">
        <v>184</v>
      </c>
      <c r="E398" s="15" t="s">
        <v>39</v>
      </c>
      <c r="F398" s="5">
        <v>1100000</v>
      </c>
      <c r="G398" s="13" t="s">
        <v>40</v>
      </c>
    </row>
    <row r="399" spans="1:7" ht="15" customHeight="1" x14ac:dyDescent="0.2">
      <c r="A399" s="84" t="s">
        <v>328</v>
      </c>
      <c r="B399" s="28">
        <v>1</v>
      </c>
      <c r="C399" s="27">
        <v>407.83100000000002</v>
      </c>
      <c r="D399" s="27">
        <v>145.08000000000001</v>
      </c>
      <c r="E399" s="24" t="s">
        <v>39</v>
      </c>
      <c r="F399" s="24">
        <v>950000</v>
      </c>
      <c r="G399" s="13" t="s">
        <v>40</v>
      </c>
    </row>
    <row r="400" spans="1:7" ht="15" customHeight="1" x14ac:dyDescent="0.2">
      <c r="A400" s="84" t="s">
        <v>551</v>
      </c>
      <c r="B400" s="28">
        <v>1</v>
      </c>
      <c r="C400" s="27">
        <v>316.39999999999998</v>
      </c>
      <c r="D400" s="27">
        <v>176.69</v>
      </c>
      <c r="E400" s="24" t="s">
        <v>39</v>
      </c>
      <c r="F400" s="24">
        <v>1300000</v>
      </c>
      <c r="G400" s="13" t="s">
        <v>40</v>
      </c>
    </row>
    <row r="401" spans="1:7" ht="15" customHeight="1" x14ac:dyDescent="0.2">
      <c r="A401" s="84" t="s">
        <v>552</v>
      </c>
      <c r="B401" s="28">
        <v>1</v>
      </c>
      <c r="C401" s="27">
        <v>340.6</v>
      </c>
      <c r="D401" s="27">
        <v>197.94</v>
      </c>
      <c r="E401" s="24" t="s">
        <v>39</v>
      </c>
      <c r="F401" s="24">
        <v>1500000</v>
      </c>
      <c r="G401" s="13" t="s">
        <v>40</v>
      </c>
    </row>
    <row r="402" spans="1:7" ht="15" customHeight="1" x14ac:dyDescent="0.2">
      <c r="A402" s="83" t="s">
        <v>553</v>
      </c>
      <c r="B402" s="12">
        <v>1</v>
      </c>
      <c r="C402" s="15">
        <v>316</v>
      </c>
      <c r="D402" s="15">
        <v>132</v>
      </c>
      <c r="E402" s="15" t="s">
        <v>39</v>
      </c>
      <c r="F402" s="5">
        <v>950000</v>
      </c>
      <c r="G402" s="13" t="s">
        <v>40</v>
      </c>
    </row>
    <row r="403" spans="1:7" ht="15" customHeight="1" x14ac:dyDescent="0.2">
      <c r="A403" s="83" t="s">
        <v>554</v>
      </c>
      <c r="B403" s="12">
        <v>1</v>
      </c>
      <c r="C403" s="15">
        <v>497</v>
      </c>
      <c r="D403" s="15">
        <v>165</v>
      </c>
      <c r="E403" s="15" t="s">
        <v>39</v>
      </c>
      <c r="F403" s="5">
        <v>1490000</v>
      </c>
      <c r="G403" s="13" t="s">
        <v>40</v>
      </c>
    </row>
    <row r="404" spans="1:7" ht="15" customHeight="1" x14ac:dyDescent="0.2">
      <c r="A404" s="3"/>
    </row>
    <row r="405" spans="1:7" ht="15" customHeight="1" x14ac:dyDescent="0.2">
      <c r="A405" s="72" t="s">
        <v>71</v>
      </c>
    </row>
    <row r="406" spans="1:7" ht="15" customHeight="1" x14ac:dyDescent="0.2">
      <c r="A406" s="83" t="s">
        <v>555</v>
      </c>
      <c r="B406" s="12">
        <v>1</v>
      </c>
      <c r="C406" s="15">
        <v>273</v>
      </c>
      <c r="D406" s="15">
        <v>176</v>
      </c>
      <c r="E406" s="5">
        <v>620000</v>
      </c>
      <c r="F406" s="5">
        <v>620000</v>
      </c>
      <c r="G406" s="13" t="s">
        <v>0</v>
      </c>
    </row>
    <row r="407" spans="1:7" ht="15" customHeight="1" x14ac:dyDescent="0.2">
      <c r="A407" s="83" t="s">
        <v>556</v>
      </c>
      <c r="B407" s="12">
        <v>1</v>
      </c>
      <c r="C407" s="15">
        <v>195</v>
      </c>
      <c r="D407" s="15">
        <v>116</v>
      </c>
      <c r="E407" s="15" t="s">
        <v>39</v>
      </c>
      <c r="F407" s="5">
        <v>350000</v>
      </c>
      <c r="G407" s="13" t="s">
        <v>40</v>
      </c>
    </row>
    <row r="408" spans="1:7" ht="15" customHeight="1" x14ac:dyDescent="0.2">
      <c r="A408" s="83" t="s">
        <v>557</v>
      </c>
      <c r="B408" s="12">
        <v>1</v>
      </c>
      <c r="C408" s="16">
        <v>195</v>
      </c>
      <c r="D408" s="16">
        <v>141</v>
      </c>
      <c r="E408" s="15" t="s">
        <v>467</v>
      </c>
      <c r="F408" s="5">
        <v>600000</v>
      </c>
      <c r="G408" s="13">
        <v>5.8</v>
      </c>
    </row>
    <row r="410" spans="1:7" ht="15" customHeight="1" x14ac:dyDescent="0.2">
      <c r="A410" s="8" t="s">
        <v>73</v>
      </c>
      <c r="B410" s="14"/>
      <c r="C410" s="71"/>
      <c r="D410" s="14"/>
      <c r="F410" s="69"/>
      <c r="G410" s="14"/>
    </row>
    <row r="411" spans="1:7" ht="15" customHeight="1" x14ac:dyDescent="0.2">
      <c r="A411" s="83" t="s">
        <v>558</v>
      </c>
      <c r="B411" s="12">
        <v>1</v>
      </c>
      <c r="C411" s="16">
        <v>553</v>
      </c>
      <c r="D411" s="16">
        <v>194</v>
      </c>
      <c r="E411" s="5" t="s">
        <v>39</v>
      </c>
      <c r="F411" s="5">
        <v>580000</v>
      </c>
      <c r="G411" s="13" t="s">
        <v>40</v>
      </c>
    </row>
    <row r="412" spans="1:7" ht="15" customHeight="1" x14ac:dyDescent="0.2">
      <c r="A412" s="23"/>
      <c r="C412" s="15"/>
      <c r="D412" s="15"/>
      <c r="E412" s="15"/>
      <c r="F412" s="5"/>
    </row>
    <row r="413" spans="1:7" ht="15" customHeight="1" x14ac:dyDescent="0.2">
      <c r="A413" s="8" t="s">
        <v>1698</v>
      </c>
    </row>
    <row r="414" spans="1:7" ht="15" customHeight="1" x14ac:dyDescent="0.2">
      <c r="A414" s="86" t="s">
        <v>1784</v>
      </c>
      <c r="B414" s="12">
        <v>1</v>
      </c>
      <c r="C414" s="16">
        <v>334</v>
      </c>
      <c r="D414" s="16">
        <v>217</v>
      </c>
      <c r="E414" s="12" t="s">
        <v>39</v>
      </c>
      <c r="F414" s="15">
        <v>600000</v>
      </c>
      <c r="G414" s="13" t="s">
        <v>40</v>
      </c>
    </row>
    <row r="415" spans="1:7" ht="15" customHeight="1" x14ac:dyDescent="0.2">
      <c r="A415" s="86" t="s">
        <v>1785</v>
      </c>
      <c r="B415" s="12">
        <v>1</v>
      </c>
      <c r="C415" s="16">
        <v>316</v>
      </c>
      <c r="D415" s="16">
        <v>180</v>
      </c>
      <c r="E415" s="15" t="s">
        <v>39</v>
      </c>
      <c r="F415" s="15">
        <v>500000</v>
      </c>
      <c r="G415" s="13" t="s">
        <v>40</v>
      </c>
    </row>
    <row r="416" spans="1:7" ht="15" customHeight="1" x14ac:dyDescent="0.2">
      <c r="A416" s="86" t="s">
        <v>1786</v>
      </c>
      <c r="B416" s="12">
        <v>1</v>
      </c>
      <c r="C416" s="16">
        <v>400</v>
      </c>
      <c r="D416" s="16">
        <v>159</v>
      </c>
      <c r="E416" s="15" t="s">
        <v>39</v>
      </c>
      <c r="F416" s="15">
        <v>500000</v>
      </c>
      <c r="G416" s="13" t="s">
        <v>40</v>
      </c>
    </row>
    <row r="417" spans="1:10" ht="15" customHeight="1" x14ac:dyDescent="0.2">
      <c r="A417" s="86" t="s">
        <v>1787</v>
      </c>
      <c r="B417" s="12">
        <v>1</v>
      </c>
      <c r="C417" s="16">
        <v>472</v>
      </c>
      <c r="D417" s="16">
        <v>219</v>
      </c>
      <c r="E417" s="15" t="s">
        <v>39</v>
      </c>
      <c r="F417" s="15">
        <v>818000</v>
      </c>
      <c r="G417" s="13" t="s">
        <v>40</v>
      </c>
    </row>
    <row r="418" spans="1:10" ht="15" customHeight="1" x14ac:dyDescent="0.2">
      <c r="A418" s="86" t="s">
        <v>1750</v>
      </c>
      <c r="B418" s="12">
        <v>1</v>
      </c>
      <c r="C418" s="16">
        <v>280</v>
      </c>
      <c r="D418" s="16">
        <v>181</v>
      </c>
      <c r="E418" s="15" t="s">
        <v>1788</v>
      </c>
      <c r="F418" s="15">
        <v>580000</v>
      </c>
      <c r="G418" s="13" t="s">
        <v>0</v>
      </c>
    </row>
    <row r="419" spans="1:10" ht="15" customHeight="1" x14ac:dyDescent="0.2">
      <c r="A419" s="86" t="s">
        <v>1789</v>
      </c>
      <c r="B419" s="12">
        <v>2</v>
      </c>
      <c r="C419" s="16">
        <v>439</v>
      </c>
      <c r="D419" s="16">
        <v>178</v>
      </c>
      <c r="E419" s="15">
        <v>630000</v>
      </c>
      <c r="F419" s="15">
        <v>700000</v>
      </c>
      <c r="G419" s="13">
        <v>11.1</v>
      </c>
    </row>
    <row r="420" spans="1:10" ht="15" customHeight="1" x14ac:dyDescent="0.2">
      <c r="A420" s="86" t="s">
        <v>1790</v>
      </c>
      <c r="B420" s="12">
        <v>1</v>
      </c>
      <c r="C420" s="16">
        <v>367</v>
      </c>
      <c r="D420" s="16">
        <v>191</v>
      </c>
      <c r="E420" s="15" t="s">
        <v>39</v>
      </c>
      <c r="F420" s="15">
        <v>600000</v>
      </c>
      <c r="G420" s="13" t="s">
        <v>40</v>
      </c>
    </row>
    <row r="421" spans="1:10" ht="15" customHeight="1" x14ac:dyDescent="0.2">
      <c r="A421" s="86" t="s">
        <v>1791</v>
      </c>
      <c r="B421" s="12">
        <v>1</v>
      </c>
      <c r="C421" s="16">
        <v>322</v>
      </c>
      <c r="D421" s="16">
        <v>233</v>
      </c>
      <c r="E421" s="15">
        <v>650000</v>
      </c>
      <c r="F421" s="15">
        <v>778000</v>
      </c>
      <c r="G421" s="13">
        <f>((F421-E421)/E421)*100</f>
        <v>19.692307692307693</v>
      </c>
    </row>
    <row r="422" spans="1:10" ht="15" customHeight="1" x14ac:dyDescent="0.2">
      <c r="A422" s="86" t="s">
        <v>1792</v>
      </c>
      <c r="B422" s="12">
        <v>3</v>
      </c>
      <c r="C422" s="16">
        <v>378</v>
      </c>
      <c r="D422" s="16">
        <v>249</v>
      </c>
      <c r="E422" s="15" t="s">
        <v>1793</v>
      </c>
      <c r="F422" s="15" t="s">
        <v>1794</v>
      </c>
      <c r="G422" s="13">
        <f>((669533-600000)/600000)*100</f>
        <v>11.588833333333334</v>
      </c>
    </row>
    <row r="424" spans="1:10" ht="15" customHeight="1" x14ac:dyDescent="0.2">
      <c r="A424" s="46" t="s">
        <v>2069</v>
      </c>
      <c r="B424" s="28"/>
      <c r="C424" s="27"/>
      <c r="D424" s="27"/>
      <c r="E424" s="28"/>
      <c r="F424" s="28"/>
      <c r="G424" s="28"/>
    </row>
    <row r="425" spans="1:10" ht="15" customHeight="1" x14ac:dyDescent="0.2">
      <c r="A425" s="87" t="s">
        <v>2218</v>
      </c>
      <c r="B425" s="28">
        <v>1</v>
      </c>
      <c r="C425" s="27">
        <v>351</v>
      </c>
      <c r="D425" s="27">
        <v>244</v>
      </c>
      <c r="E425" s="24">
        <v>730000</v>
      </c>
      <c r="F425" s="24">
        <v>880000</v>
      </c>
      <c r="G425" s="30">
        <v>17</v>
      </c>
    </row>
    <row r="426" spans="1:10" ht="15" customHeight="1" x14ac:dyDescent="0.2">
      <c r="A426" s="87" t="s">
        <v>2103</v>
      </c>
      <c r="B426" s="28">
        <v>2</v>
      </c>
      <c r="C426" s="27">
        <v>337.23349999999999</v>
      </c>
      <c r="D426" s="27">
        <v>217.49250000000001</v>
      </c>
      <c r="E426" s="28" t="s">
        <v>39</v>
      </c>
      <c r="F426" s="28" t="s">
        <v>2104</v>
      </c>
      <c r="G426" s="24" t="s">
        <v>40</v>
      </c>
    </row>
    <row r="427" spans="1:10" ht="15" customHeight="1" x14ac:dyDescent="0.2">
      <c r="A427" s="87" t="s">
        <v>454</v>
      </c>
      <c r="B427" s="28">
        <v>1</v>
      </c>
      <c r="C427" s="27">
        <v>372</v>
      </c>
      <c r="D427" s="27">
        <v>166</v>
      </c>
      <c r="E427" s="28" t="s">
        <v>39</v>
      </c>
      <c r="F427" s="24">
        <v>600000</v>
      </c>
      <c r="G427" s="24" t="s">
        <v>40</v>
      </c>
    </row>
    <row r="428" spans="1:10" ht="15" customHeight="1" x14ac:dyDescent="0.2">
      <c r="A428" s="87" t="s">
        <v>2094</v>
      </c>
      <c r="B428" s="28">
        <v>1</v>
      </c>
      <c r="C428" s="27">
        <v>259</v>
      </c>
      <c r="D428" s="27">
        <v>190</v>
      </c>
      <c r="E428" s="24">
        <v>620000</v>
      </c>
      <c r="F428" s="24">
        <v>700000</v>
      </c>
      <c r="G428" s="73">
        <v>11.4</v>
      </c>
    </row>
    <row r="429" spans="1:10" ht="15" customHeight="1" x14ac:dyDescent="0.2">
      <c r="A429" s="87" t="s">
        <v>2090</v>
      </c>
      <c r="B429" s="28">
        <v>1</v>
      </c>
      <c r="C429" s="27">
        <v>318</v>
      </c>
      <c r="D429" s="27">
        <v>284</v>
      </c>
      <c r="E429" s="28" t="s">
        <v>39</v>
      </c>
      <c r="F429" s="24">
        <v>750000</v>
      </c>
      <c r="G429" s="24" t="s">
        <v>40</v>
      </c>
    </row>
    <row r="430" spans="1:10" ht="15" customHeight="1" x14ac:dyDescent="0.2">
      <c r="A430" s="87" t="s">
        <v>2094</v>
      </c>
      <c r="B430" s="28">
        <v>2</v>
      </c>
      <c r="C430" s="27">
        <v>284.25</v>
      </c>
      <c r="D430" s="27">
        <v>163.53</v>
      </c>
      <c r="E430" s="28" t="s">
        <v>2105</v>
      </c>
      <c r="F430" s="24" t="s">
        <v>2106</v>
      </c>
      <c r="G430" s="73">
        <v>4.8</v>
      </c>
      <c r="J430" s="71"/>
    </row>
    <row r="431" spans="1:10" ht="15" customHeight="1" x14ac:dyDescent="0.2">
      <c r="A431" s="87" t="s">
        <v>2107</v>
      </c>
      <c r="B431" s="28">
        <v>2</v>
      </c>
      <c r="C431" s="27">
        <v>597.81849999999997</v>
      </c>
      <c r="D431" s="27">
        <v>176.91500000000002</v>
      </c>
      <c r="E431" s="28" t="s">
        <v>39</v>
      </c>
      <c r="F431" s="28" t="s">
        <v>2108</v>
      </c>
      <c r="G431" s="24" t="s">
        <v>40</v>
      </c>
    </row>
    <row r="432" spans="1:10" ht="15" customHeight="1" x14ac:dyDescent="0.2">
      <c r="A432" s="87" t="s">
        <v>2109</v>
      </c>
      <c r="B432" s="28">
        <v>4</v>
      </c>
      <c r="C432" s="27">
        <v>360.23333333333335</v>
      </c>
      <c r="D432" s="27">
        <v>219.39999999999998</v>
      </c>
      <c r="E432" s="24" t="s">
        <v>2110</v>
      </c>
      <c r="F432" s="28" t="s">
        <v>2111</v>
      </c>
      <c r="G432" s="73">
        <v>2.2999999999999998</v>
      </c>
    </row>
    <row r="433" spans="1:7" ht="15" customHeight="1" x14ac:dyDescent="0.2">
      <c r="A433" s="87" t="s">
        <v>2112</v>
      </c>
      <c r="B433" s="28">
        <v>2</v>
      </c>
      <c r="C433" s="27">
        <v>306.2</v>
      </c>
      <c r="D433" s="27">
        <v>213.94</v>
      </c>
      <c r="E433" s="28" t="s">
        <v>39</v>
      </c>
      <c r="F433" s="28" t="s">
        <v>2113</v>
      </c>
      <c r="G433" s="24" t="s">
        <v>40</v>
      </c>
    </row>
    <row r="434" spans="1:7" ht="15" customHeight="1" x14ac:dyDescent="0.2">
      <c r="A434" s="19"/>
      <c r="B434" s="28"/>
      <c r="C434" s="27"/>
      <c r="D434" s="27"/>
      <c r="E434" s="28"/>
      <c r="F434" s="28"/>
      <c r="G434" s="27"/>
    </row>
    <row r="435" spans="1:7" ht="15" customHeight="1" x14ac:dyDescent="0.2">
      <c r="A435" s="8" t="s">
        <v>1705</v>
      </c>
    </row>
    <row r="436" spans="1:7" ht="15" customHeight="1" x14ac:dyDescent="0.2">
      <c r="A436" s="86" t="s">
        <v>1795</v>
      </c>
      <c r="B436" s="12">
        <v>1</v>
      </c>
      <c r="C436" s="16">
        <v>384</v>
      </c>
      <c r="D436" s="16">
        <v>312</v>
      </c>
      <c r="E436" s="12" t="s">
        <v>39</v>
      </c>
      <c r="F436" s="15">
        <v>720000</v>
      </c>
      <c r="G436" s="13" t="s">
        <v>40</v>
      </c>
    </row>
    <row r="437" spans="1:7" ht="15" customHeight="1" x14ac:dyDescent="0.2">
      <c r="A437" s="86" t="s">
        <v>1756</v>
      </c>
      <c r="B437" s="12">
        <v>2</v>
      </c>
      <c r="C437" s="16">
        <v>360</v>
      </c>
      <c r="D437" s="16">
        <v>277</v>
      </c>
      <c r="E437" s="15">
        <v>520000</v>
      </c>
      <c r="F437" s="15" t="s">
        <v>1796</v>
      </c>
      <c r="G437" s="13">
        <v>18.3</v>
      </c>
    </row>
    <row r="438" spans="1:7" ht="15" customHeight="1" x14ac:dyDescent="0.2">
      <c r="A438" s="86" t="s">
        <v>1797</v>
      </c>
      <c r="B438" s="12">
        <v>1</v>
      </c>
      <c r="C438" s="16">
        <v>597</v>
      </c>
      <c r="D438" s="16">
        <v>260</v>
      </c>
      <c r="E438" s="15" t="s">
        <v>39</v>
      </c>
      <c r="F438" s="15">
        <v>950000</v>
      </c>
      <c r="G438" s="13" t="s">
        <v>40</v>
      </c>
    </row>
    <row r="439" spans="1:7" ht="15" customHeight="1" x14ac:dyDescent="0.2">
      <c r="A439" s="86" t="s">
        <v>1732</v>
      </c>
      <c r="B439" s="12">
        <v>1</v>
      </c>
      <c r="C439" s="16">
        <v>123</v>
      </c>
      <c r="D439" s="16">
        <v>137</v>
      </c>
      <c r="E439" s="15" t="s">
        <v>39</v>
      </c>
      <c r="F439" s="15">
        <v>300000</v>
      </c>
      <c r="G439" s="13" t="s">
        <v>40</v>
      </c>
    </row>
    <row r="440" spans="1:7" ht="15" customHeight="1" x14ac:dyDescent="0.2">
      <c r="A440" s="86" t="s">
        <v>1798</v>
      </c>
      <c r="B440" s="12">
        <v>1</v>
      </c>
      <c r="C440" s="16">
        <v>276</v>
      </c>
      <c r="D440" s="16">
        <v>195</v>
      </c>
      <c r="E440" s="15" t="s">
        <v>39</v>
      </c>
      <c r="F440" s="15">
        <v>548000</v>
      </c>
      <c r="G440" s="13" t="s">
        <v>40</v>
      </c>
    </row>
    <row r="441" spans="1:7" ht="15" customHeight="1" x14ac:dyDescent="0.2">
      <c r="A441" s="86" t="s">
        <v>1799</v>
      </c>
      <c r="B441" s="12">
        <v>1</v>
      </c>
      <c r="C441" s="16">
        <v>250</v>
      </c>
      <c r="D441" s="16">
        <v>219</v>
      </c>
      <c r="E441" s="15" t="s">
        <v>39</v>
      </c>
      <c r="F441" s="15">
        <v>550000</v>
      </c>
      <c r="G441" s="13" t="s">
        <v>40</v>
      </c>
    </row>
    <row r="442" spans="1:7" s="42" customFormat="1" ht="15" customHeight="1" x14ac:dyDescent="0.2">
      <c r="A442" s="86" t="s">
        <v>1800</v>
      </c>
      <c r="B442" s="75">
        <v>1</v>
      </c>
      <c r="C442" s="16">
        <v>267</v>
      </c>
      <c r="D442" s="16">
        <v>161</v>
      </c>
      <c r="E442" s="15">
        <v>630000</v>
      </c>
      <c r="F442" s="15">
        <v>645000</v>
      </c>
      <c r="G442" s="13">
        <f>((F442-E442)/E442)*100</f>
        <v>2.3809523809523809</v>
      </c>
    </row>
    <row r="443" spans="1:7" ht="15" customHeight="1" x14ac:dyDescent="0.2">
      <c r="A443" s="86" t="s">
        <v>1801</v>
      </c>
      <c r="B443" s="12">
        <v>1</v>
      </c>
      <c r="C443" s="16">
        <v>504</v>
      </c>
      <c r="D443" s="16">
        <v>362</v>
      </c>
      <c r="E443" s="15" t="s">
        <v>39</v>
      </c>
      <c r="F443" s="15">
        <v>1050000</v>
      </c>
      <c r="G443" s="13" t="s">
        <v>40</v>
      </c>
    </row>
    <row r="444" spans="1:7" ht="15" customHeight="1" x14ac:dyDescent="0.2">
      <c r="A444" s="86" t="s">
        <v>1802</v>
      </c>
      <c r="B444" s="12">
        <v>1</v>
      </c>
      <c r="C444" s="16">
        <v>306</v>
      </c>
      <c r="D444" s="16">
        <v>155</v>
      </c>
      <c r="E444" s="15" t="s">
        <v>39</v>
      </c>
      <c r="F444" s="15">
        <v>500000</v>
      </c>
      <c r="G444" s="13" t="s">
        <v>40</v>
      </c>
    </row>
    <row r="445" spans="1:7" ht="15" customHeight="1" x14ac:dyDescent="0.2">
      <c r="A445" s="86" t="s">
        <v>1803</v>
      </c>
      <c r="B445" s="12">
        <v>1</v>
      </c>
      <c r="C445" s="16">
        <v>270</v>
      </c>
      <c r="D445" s="16">
        <v>145</v>
      </c>
      <c r="E445" s="15" t="s">
        <v>39</v>
      </c>
      <c r="F445" s="15">
        <v>500000</v>
      </c>
      <c r="G445" s="13" t="s">
        <v>40</v>
      </c>
    </row>
    <row r="446" spans="1:7" ht="15" customHeight="1" x14ac:dyDescent="0.2">
      <c r="A446" s="86" t="s">
        <v>1804</v>
      </c>
      <c r="B446" s="12">
        <v>1</v>
      </c>
      <c r="C446" s="16">
        <v>337</v>
      </c>
      <c r="D446" s="16">
        <v>299</v>
      </c>
      <c r="E446" s="15" t="s">
        <v>39</v>
      </c>
      <c r="F446" s="15">
        <v>840000</v>
      </c>
      <c r="G446" s="13" t="s">
        <v>40</v>
      </c>
    </row>
    <row r="447" spans="1:7" ht="15" customHeight="1" x14ac:dyDescent="0.2">
      <c r="A447" s="86" t="s">
        <v>1805</v>
      </c>
      <c r="B447" s="12">
        <v>2</v>
      </c>
      <c r="C447" s="16">
        <v>234</v>
      </c>
      <c r="D447" s="16">
        <v>144</v>
      </c>
      <c r="E447" s="15" t="s">
        <v>39</v>
      </c>
      <c r="F447" s="15" t="s">
        <v>1806</v>
      </c>
      <c r="G447" s="13" t="s">
        <v>40</v>
      </c>
    </row>
    <row r="448" spans="1:7" ht="15" customHeight="1" x14ac:dyDescent="0.2">
      <c r="A448" s="86" t="s">
        <v>1555</v>
      </c>
      <c r="B448" s="12">
        <v>2</v>
      </c>
      <c r="C448" s="16">
        <v>314</v>
      </c>
      <c r="D448" s="16">
        <v>253</v>
      </c>
      <c r="E448" s="15" t="s">
        <v>39</v>
      </c>
      <c r="F448" s="15" t="s">
        <v>1807</v>
      </c>
      <c r="G448" s="13" t="s">
        <v>40</v>
      </c>
    </row>
    <row r="449" spans="1:7" ht="15" customHeight="1" x14ac:dyDescent="0.2">
      <c r="A449" s="86" t="s">
        <v>1808</v>
      </c>
      <c r="B449" s="12">
        <v>1</v>
      </c>
      <c r="C449" s="16">
        <v>312</v>
      </c>
      <c r="D449" s="16">
        <v>205</v>
      </c>
      <c r="E449" s="15" t="s">
        <v>39</v>
      </c>
      <c r="F449" s="15">
        <v>550000</v>
      </c>
      <c r="G449" s="13" t="s">
        <v>40</v>
      </c>
    </row>
    <row r="450" spans="1:7" ht="15" customHeight="1" x14ac:dyDescent="0.2">
      <c r="A450" s="86" t="s">
        <v>854</v>
      </c>
      <c r="B450" s="12">
        <v>1</v>
      </c>
      <c r="C450" s="16">
        <v>294</v>
      </c>
      <c r="D450" s="16">
        <v>224</v>
      </c>
      <c r="E450" s="15" t="s">
        <v>39</v>
      </c>
      <c r="F450" s="15">
        <v>500000</v>
      </c>
      <c r="G450" s="13" t="s">
        <v>40</v>
      </c>
    </row>
    <row r="451" spans="1:7" ht="15" customHeight="1" x14ac:dyDescent="0.2">
      <c r="E451" s="15"/>
    </row>
    <row r="452" spans="1:7" ht="15" customHeight="1" x14ac:dyDescent="0.2">
      <c r="A452" s="8" t="s">
        <v>76</v>
      </c>
      <c r="B452" s="14"/>
      <c r="C452" s="71"/>
      <c r="D452" s="14"/>
      <c r="F452" s="69"/>
      <c r="G452" s="14"/>
    </row>
    <row r="453" spans="1:7" ht="15" customHeight="1" x14ac:dyDescent="0.2">
      <c r="A453" s="83" t="s">
        <v>561</v>
      </c>
      <c r="B453" s="12">
        <v>2</v>
      </c>
      <c r="C453" s="16">
        <v>252</v>
      </c>
      <c r="D453" s="16">
        <v>131</v>
      </c>
      <c r="E453" s="15" t="s">
        <v>562</v>
      </c>
      <c r="F453" s="5" t="s">
        <v>563</v>
      </c>
      <c r="G453" s="13" t="s">
        <v>0</v>
      </c>
    </row>
    <row r="454" spans="1:7" ht="15" customHeight="1" x14ac:dyDescent="0.2">
      <c r="A454" s="23"/>
      <c r="C454" s="15"/>
      <c r="D454" s="15"/>
      <c r="E454" s="15"/>
      <c r="F454" s="5"/>
    </row>
    <row r="455" spans="1:7" ht="15" customHeight="1" x14ac:dyDescent="0.2">
      <c r="A455" s="72" t="s">
        <v>78</v>
      </c>
    </row>
    <row r="456" spans="1:7" ht="15" customHeight="1" x14ac:dyDescent="0.2">
      <c r="A456" s="83" t="s">
        <v>564</v>
      </c>
      <c r="B456" s="12">
        <v>1</v>
      </c>
      <c r="C456" s="16">
        <v>325</v>
      </c>
      <c r="D456" s="16">
        <v>240</v>
      </c>
      <c r="E456" s="5" t="s">
        <v>39</v>
      </c>
      <c r="F456" s="5">
        <v>1600000</v>
      </c>
      <c r="G456" s="13" t="s">
        <v>40</v>
      </c>
    </row>
    <row r="457" spans="1:7" ht="15" customHeight="1" x14ac:dyDescent="0.2">
      <c r="A457" s="84" t="s">
        <v>565</v>
      </c>
      <c r="B457" s="28">
        <v>1</v>
      </c>
      <c r="C457" s="27">
        <v>399.3</v>
      </c>
      <c r="D457" s="27">
        <v>174.47</v>
      </c>
      <c r="E457" s="24" t="s">
        <v>39</v>
      </c>
      <c r="F457" s="24">
        <v>960000</v>
      </c>
      <c r="G457" s="13" t="s">
        <v>40</v>
      </c>
    </row>
    <row r="458" spans="1:7" ht="15" customHeight="1" x14ac:dyDescent="0.2">
      <c r="A458" s="83" t="s">
        <v>566</v>
      </c>
      <c r="B458" s="12">
        <v>1</v>
      </c>
      <c r="C458" s="16">
        <v>221</v>
      </c>
      <c r="D458" s="16">
        <v>152</v>
      </c>
      <c r="E458" s="5">
        <v>900000</v>
      </c>
      <c r="F458" s="5">
        <v>900000</v>
      </c>
      <c r="G458" s="13" t="s">
        <v>0</v>
      </c>
    </row>
    <row r="459" spans="1:7" ht="15" customHeight="1" x14ac:dyDescent="0.2">
      <c r="A459" s="84" t="s">
        <v>488</v>
      </c>
      <c r="B459" s="28">
        <v>1</v>
      </c>
      <c r="C459" s="27">
        <v>413</v>
      </c>
      <c r="D459" s="27">
        <v>233</v>
      </c>
      <c r="E459" s="24" t="s">
        <v>39</v>
      </c>
      <c r="F459" s="15">
        <v>1150000</v>
      </c>
      <c r="G459" s="13" t="s">
        <v>40</v>
      </c>
    </row>
    <row r="460" spans="1:7" ht="15" customHeight="1" x14ac:dyDescent="0.2">
      <c r="A460" s="84" t="s">
        <v>567</v>
      </c>
      <c r="B460" s="28">
        <v>1</v>
      </c>
      <c r="C460" s="27">
        <v>293.2</v>
      </c>
      <c r="D460" s="27">
        <v>129.46</v>
      </c>
      <c r="E460" s="24" t="s">
        <v>39</v>
      </c>
      <c r="F460" s="24">
        <v>770000</v>
      </c>
      <c r="G460" s="13" t="s">
        <v>40</v>
      </c>
    </row>
    <row r="461" spans="1:7" ht="15" customHeight="1" x14ac:dyDescent="0.2">
      <c r="A461" s="86" t="s">
        <v>568</v>
      </c>
      <c r="B461" s="12">
        <v>1</v>
      </c>
      <c r="C461" s="16">
        <v>253.73466666666664</v>
      </c>
      <c r="D461" s="16">
        <v>179</v>
      </c>
      <c r="E461" s="15">
        <v>900000</v>
      </c>
      <c r="F461" s="15">
        <v>920000</v>
      </c>
      <c r="G461" s="13">
        <v>2.2000000000000002</v>
      </c>
    </row>
    <row r="462" spans="1:7" ht="15" customHeight="1" x14ac:dyDescent="0.2">
      <c r="A462" s="83" t="s">
        <v>497</v>
      </c>
      <c r="B462" s="12">
        <v>1</v>
      </c>
      <c r="C462" s="16">
        <v>342</v>
      </c>
      <c r="D462" s="16">
        <v>146</v>
      </c>
      <c r="E462" s="5" t="s">
        <v>39</v>
      </c>
      <c r="F462" s="5">
        <v>830000</v>
      </c>
      <c r="G462" s="13" t="s">
        <v>40</v>
      </c>
    </row>
    <row r="464" spans="1:7" ht="15" customHeight="1" x14ac:dyDescent="0.2">
      <c r="A464" s="72" t="s">
        <v>105</v>
      </c>
    </row>
    <row r="465" spans="1:7" ht="15" customHeight="1" x14ac:dyDescent="0.2">
      <c r="A465" s="83" t="s">
        <v>569</v>
      </c>
      <c r="B465" s="12">
        <v>1</v>
      </c>
      <c r="C465" s="16">
        <v>384</v>
      </c>
      <c r="D465" s="16">
        <v>304</v>
      </c>
      <c r="E465" s="5" t="s">
        <v>39</v>
      </c>
      <c r="F465" s="5">
        <v>1050000</v>
      </c>
      <c r="G465" s="13" t="s">
        <v>40</v>
      </c>
    </row>
    <row r="466" spans="1:7" ht="15" customHeight="1" x14ac:dyDescent="0.2">
      <c r="A466" s="83"/>
      <c r="E466" s="5"/>
      <c r="F466" s="5"/>
    </row>
    <row r="468" spans="1:7" ht="15" customHeight="1" x14ac:dyDescent="0.2">
      <c r="A468" s="80" t="s">
        <v>179</v>
      </c>
      <c r="B468" s="81"/>
      <c r="C468" s="82"/>
      <c r="D468" s="82"/>
      <c r="E468" s="81"/>
      <c r="F468" s="81"/>
      <c r="G468" s="81"/>
    </row>
    <row r="470" spans="1:7" ht="15" customHeight="1" x14ac:dyDescent="0.2">
      <c r="A470" s="50" t="s">
        <v>70</v>
      </c>
      <c r="B470" s="28"/>
      <c r="C470" s="27"/>
      <c r="D470" s="27"/>
      <c r="E470" s="24"/>
      <c r="F470" s="24"/>
    </row>
    <row r="471" spans="1:7" ht="15" customHeight="1" x14ac:dyDescent="0.2">
      <c r="A471" s="84" t="s">
        <v>570</v>
      </c>
      <c r="B471" s="28">
        <v>1</v>
      </c>
      <c r="C471" s="27">
        <v>266.39999999999998</v>
      </c>
      <c r="D471" s="27">
        <v>162.91</v>
      </c>
      <c r="E471" s="24" t="s">
        <v>39</v>
      </c>
      <c r="F471" s="15">
        <v>1150000</v>
      </c>
      <c r="G471" s="13" t="s">
        <v>40</v>
      </c>
    </row>
    <row r="472" spans="1:7" ht="15" customHeight="1" x14ac:dyDescent="0.2">
      <c r="A472" s="84" t="s">
        <v>571</v>
      </c>
      <c r="B472" s="28">
        <v>1</v>
      </c>
      <c r="C472" s="27">
        <v>383.6</v>
      </c>
      <c r="D472" s="27">
        <v>298</v>
      </c>
      <c r="E472" s="24" t="s">
        <v>39</v>
      </c>
      <c r="F472" s="24">
        <v>1100000</v>
      </c>
      <c r="G472" s="13" t="s">
        <v>40</v>
      </c>
    </row>
    <row r="474" spans="1:7" ht="15" customHeight="1" x14ac:dyDescent="0.2">
      <c r="A474" s="8" t="s">
        <v>78</v>
      </c>
      <c r="B474" s="14"/>
      <c r="C474" s="71"/>
      <c r="D474" s="14"/>
      <c r="F474" s="69"/>
      <c r="G474" s="14"/>
    </row>
    <row r="475" spans="1:7" ht="15" customHeight="1" x14ac:dyDescent="0.2">
      <c r="A475" s="86" t="s">
        <v>572</v>
      </c>
      <c r="B475" s="12">
        <v>1</v>
      </c>
      <c r="C475" s="15">
        <v>268</v>
      </c>
      <c r="D475" s="15">
        <v>209</v>
      </c>
      <c r="E475" s="15" t="s">
        <v>39</v>
      </c>
      <c r="F475" s="5">
        <v>950000</v>
      </c>
      <c r="G475" s="13" t="s">
        <v>40</v>
      </c>
    </row>
    <row r="477" spans="1:7" ht="15" customHeight="1" x14ac:dyDescent="0.2">
      <c r="A477" s="8" t="s">
        <v>105</v>
      </c>
      <c r="B477" s="14"/>
      <c r="C477" s="71"/>
      <c r="D477" s="14"/>
      <c r="F477" s="69"/>
      <c r="G477" s="14"/>
    </row>
    <row r="478" spans="1:7" ht="15" customHeight="1" x14ac:dyDescent="0.2">
      <c r="A478" s="86" t="s">
        <v>573</v>
      </c>
      <c r="B478" s="12">
        <v>1</v>
      </c>
      <c r="C478" s="15">
        <v>238</v>
      </c>
      <c r="D478" s="15">
        <v>226</v>
      </c>
      <c r="E478" s="15" t="s">
        <v>39</v>
      </c>
      <c r="F478" s="5">
        <v>1125000</v>
      </c>
      <c r="G478" s="13" t="s">
        <v>40</v>
      </c>
    </row>
    <row r="480" spans="1:7" ht="15" customHeight="1" x14ac:dyDescent="0.2">
      <c r="A480" s="8" t="s">
        <v>1705</v>
      </c>
      <c r="E480" s="15"/>
    </row>
    <row r="481" spans="1:7" ht="15" customHeight="1" x14ac:dyDescent="0.2">
      <c r="A481" s="86" t="s">
        <v>1781</v>
      </c>
      <c r="B481" s="12">
        <v>1</v>
      </c>
      <c r="C481" s="16">
        <v>343</v>
      </c>
      <c r="D481" s="16">
        <v>405</v>
      </c>
      <c r="E481" s="15" t="s">
        <v>39</v>
      </c>
      <c r="F481" s="15">
        <v>1250000</v>
      </c>
      <c r="G481" s="13" t="s">
        <v>40</v>
      </c>
    </row>
    <row r="482" spans="1:7" ht="15" customHeight="1" x14ac:dyDescent="0.2">
      <c r="A482" s="86"/>
      <c r="E482" s="15"/>
      <c r="F482" s="15"/>
    </row>
    <row r="483" spans="1:7" ht="15" customHeight="1" x14ac:dyDescent="0.2">
      <c r="E483" s="15"/>
    </row>
    <row r="484" spans="1:7" ht="15" customHeight="1" x14ac:dyDescent="0.2">
      <c r="A484" s="89" t="s">
        <v>182</v>
      </c>
      <c r="B484" s="90"/>
      <c r="C484" s="91"/>
      <c r="D484" s="91"/>
      <c r="E484" s="90"/>
      <c r="F484" s="90"/>
      <c r="G484" s="90"/>
    </row>
    <row r="486" spans="1:7" ht="15" customHeight="1" x14ac:dyDescent="0.2">
      <c r="A486" s="72" t="s">
        <v>65</v>
      </c>
    </row>
    <row r="487" spans="1:7" ht="15" customHeight="1" x14ac:dyDescent="0.2">
      <c r="A487" s="83" t="s">
        <v>574</v>
      </c>
      <c r="B487" s="12">
        <v>1</v>
      </c>
      <c r="C487" s="16">
        <v>325</v>
      </c>
      <c r="D487" s="16">
        <v>149</v>
      </c>
      <c r="E487" s="15" t="s">
        <v>39</v>
      </c>
      <c r="F487" s="5">
        <v>330000</v>
      </c>
      <c r="G487" s="13" t="s">
        <v>40</v>
      </c>
    </row>
    <row r="488" spans="1:7" ht="15" customHeight="1" x14ac:dyDescent="0.2">
      <c r="A488" s="3"/>
      <c r="E488" s="15"/>
      <c r="F488" s="5"/>
    </row>
    <row r="489" spans="1:7" ht="15" customHeight="1" x14ac:dyDescent="0.2">
      <c r="A489" s="50" t="s">
        <v>98</v>
      </c>
      <c r="B489" s="28"/>
      <c r="C489" s="27"/>
      <c r="D489" s="27"/>
      <c r="E489" s="24"/>
      <c r="F489" s="24"/>
    </row>
    <row r="490" spans="1:7" ht="15" customHeight="1" x14ac:dyDescent="0.2">
      <c r="A490" s="84" t="s">
        <v>575</v>
      </c>
      <c r="B490" s="28">
        <v>1</v>
      </c>
      <c r="C490" s="27">
        <v>572</v>
      </c>
      <c r="D490" s="27">
        <v>81</v>
      </c>
      <c r="E490" s="24" t="s">
        <v>39</v>
      </c>
      <c r="F490" s="15">
        <v>480000</v>
      </c>
      <c r="G490" s="13" t="s">
        <v>40</v>
      </c>
    </row>
    <row r="492" spans="1:7" ht="15" customHeight="1" x14ac:dyDescent="0.2">
      <c r="A492" s="72" t="s">
        <v>70</v>
      </c>
    </row>
    <row r="493" spans="1:7" ht="15" customHeight="1" x14ac:dyDescent="0.2">
      <c r="A493" s="83" t="s">
        <v>576</v>
      </c>
      <c r="B493" s="12">
        <v>1</v>
      </c>
      <c r="C493" s="16">
        <v>750</v>
      </c>
      <c r="D493" s="16">
        <v>151</v>
      </c>
      <c r="E493" s="15" t="s">
        <v>39</v>
      </c>
      <c r="F493" s="5">
        <v>1635000</v>
      </c>
      <c r="G493" s="13" t="s">
        <v>40</v>
      </c>
    </row>
    <row r="495" spans="1:7" ht="15" customHeight="1" x14ac:dyDescent="0.2">
      <c r="A495" s="8" t="s">
        <v>73</v>
      </c>
      <c r="B495" s="14"/>
      <c r="C495" s="71"/>
      <c r="D495" s="14"/>
      <c r="F495" s="69"/>
      <c r="G495" s="14"/>
    </row>
    <row r="496" spans="1:7" ht="15" customHeight="1" x14ac:dyDescent="0.2">
      <c r="A496" s="84" t="s">
        <v>577</v>
      </c>
      <c r="B496" s="28">
        <v>1</v>
      </c>
      <c r="C496" s="27">
        <v>631</v>
      </c>
      <c r="D496" s="27">
        <v>238</v>
      </c>
      <c r="E496" s="24" t="s">
        <v>39</v>
      </c>
      <c r="F496" s="15">
        <v>550000</v>
      </c>
      <c r="G496" s="13" t="s">
        <v>40</v>
      </c>
    </row>
    <row r="497" spans="1:7" ht="15" customHeight="1" x14ac:dyDescent="0.2">
      <c r="A497" s="86" t="s">
        <v>559</v>
      </c>
      <c r="B497" s="12">
        <v>1</v>
      </c>
      <c r="C497" s="15">
        <v>296</v>
      </c>
      <c r="D497" s="15">
        <v>83</v>
      </c>
      <c r="E497" s="15" t="s">
        <v>39</v>
      </c>
      <c r="F497" s="5">
        <v>325000</v>
      </c>
      <c r="G497" s="13" t="s">
        <v>40</v>
      </c>
    </row>
    <row r="498" spans="1:7" ht="15" customHeight="1" x14ac:dyDescent="0.2">
      <c r="B498" s="12">
        <v>1</v>
      </c>
      <c r="C498" s="15">
        <v>434</v>
      </c>
      <c r="D498" s="15">
        <v>83</v>
      </c>
      <c r="E498" s="15" t="s">
        <v>39</v>
      </c>
      <c r="F498" s="5">
        <v>400000</v>
      </c>
      <c r="G498" s="13" t="s">
        <v>40</v>
      </c>
    </row>
    <row r="499" spans="1:7" ht="15" customHeight="1" x14ac:dyDescent="0.2">
      <c r="C499" s="15"/>
      <c r="D499" s="15"/>
      <c r="E499" s="15"/>
      <c r="F499" s="5"/>
    </row>
    <row r="500" spans="1:7" ht="15" customHeight="1" x14ac:dyDescent="0.2">
      <c r="A500" s="50" t="s">
        <v>76</v>
      </c>
      <c r="B500" s="28"/>
      <c r="C500" s="27"/>
      <c r="D500" s="27"/>
      <c r="E500" s="24"/>
      <c r="F500" s="24"/>
    </row>
    <row r="501" spans="1:7" ht="15" customHeight="1" x14ac:dyDescent="0.2">
      <c r="A501" s="84" t="s">
        <v>578</v>
      </c>
      <c r="B501" s="28">
        <v>1</v>
      </c>
      <c r="C501" s="27">
        <v>598.20500000000004</v>
      </c>
      <c r="D501" s="27">
        <v>114.4</v>
      </c>
      <c r="E501" s="24" t="s">
        <v>39</v>
      </c>
      <c r="F501" s="15">
        <v>580000</v>
      </c>
      <c r="G501" s="13" t="s">
        <v>40</v>
      </c>
    </row>
    <row r="502" spans="1:7" ht="15" customHeight="1" x14ac:dyDescent="0.2">
      <c r="C502" s="15"/>
      <c r="D502" s="15"/>
      <c r="E502" s="15"/>
      <c r="F502" s="5"/>
    </row>
    <row r="503" spans="1:7" ht="15" customHeight="1" x14ac:dyDescent="0.2">
      <c r="A503" s="8" t="s">
        <v>78</v>
      </c>
      <c r="B503" s="14"/>
      <c r="C503" s="71"/>
      <c r="D503" s="14"/>
      <c r="F503" s="69"/>
      <c r="G503" s="14"/>
    </row>
    <row r="504" spans="1:7" ht="15" customHeight="1" x14ac:dyDescent="0.2">
      <c r="A504" s="86" t="s">
        <v>579</v>
      </c>
      <c r="B504" s="12">
        <v>1</v>
      </c>
      <c r="C504" s="15">
        <v>445</v>
      </c>
      <c r="D504" s="15">
        <v>189</v>
      </c>
      <c r="E504" s="15" t="s">
        <v>39</v>
      </c>
      <c r="F504" s="5">
        <v>1300000</v>
      </c>
      <c r="G504" s="13" t="s">
        <v>40</v>
      </c>
    </row>
    <row r="506" spans="1:7" ht="15" customHeight="1" x14ac:dyDescent="0.2">
      <c r="A506" s="8" t="s">
        <v>109</v>
      </c>
      <c r="B506" s="14"/>
      <c r="C506" s="71"/>
      <c r="D506" s="14"/>
      <c r="F506" s="69"/>
      <c r="G506" s="14"/>
    </row>
    <row r="507" spans="1:7" ht="15" customHeight="1" x14ac:dyDescent="0.2">
      <c r="A507" s="86" t="s">
        <v>507</v>
      </c>
      <c r="B507" s="12">
        <v>1</v>
      </c>
      <c r="C507" s="15">
        <v>623</v>
      </c>
      <c r="D507" s="15">
        <v>142</v>
      </c>
      <c r="E507" s="15" t="s">
        <v>39</v>
      </c>
      <c r="F507" s="5">
        <v>350000</v>
      </c>
      <c r="G507" s="13" t="s">
        <v>40</v>
      </c>
    </row>
    <row r="508" spans="1:7" ht="15" customHeight="1" x14ac:dyDescent="0.2">
      <c r="A508" s="86"/>
      <c r="C508" s="15"/>
      <c r="D508" s="15"/>
      <c r="E508" s="15"/>
      <c r="F508" s="5"/>
    </row>
    <row r="510" spans="1:7" ht="15" customHeight="1" x14ac:dyDescent="0.2">
      <c r="A510" s="89" t="s">
        <v>186</v>
      </c>
      <c r="B510" s="90"/>
      <c r="C510" s="91"/>
      <c r="D510" s="91"/>
      <c r="E510" s="90"/>
      <c r="F510" s="90"/>
      <c r="G510" s="90"/>
    </row>
    <row r="512" spans="1:7" ht="15" customHeight="1" x14ac:dyDescent="0.2">
      <c r="A512" s="50" t="s">
        <v>98</v>
      </c>
      <c r="B512" s="28"/>
      <c r="C512" s="27"/>
      <c r="D512" s="27"/>
      <c r="E512" s="24"/>
      <c r="F512" s="24"/>
    </row>
    <row r="513" spans="1:7" ht="15" customHeight="1" x14ac:dyDescent="0.2">
      <c r="A513" s="84" t="s">
        <v>580</v>
      </c>
      <c r="B513" s="28">
        <v>2</v>
      </c>
      <c r="C513" s="27">
        <v>374.8</v>
      </c>
      <c r="D513" s="27">
        <v>92.844999999999999</v>
      </c>
      <c r="E513" s="24" t="s">
        <v>39</v>
      </c>
      <c r="F513" s="12" t="s">
        <v>581</v>
      </c>
      <c r="G513" s="13" t="s">
        <v>40</v>
      </c>
    </row>
    <row r="514" spans="1:7" ht="15" customHeight="1" x14ac:dyDescent="0.2">
      <c r="C514" s="15"/>
      <c r="D514" s="15"/>
      <c r="E514" s="15"/>
      <c r="F514" s="5"/>
    </row>
    <row r="515" spans="1:7" ht="15" customHeight="1" x14ac:dyDescent="0.2">
      <c r="A515" s="8" t="s">
        <v>70</v>
      </c>
      <c r="B515" s="14"/>
      <c r="C515" s="71"/>
      <c r="D515" s="14"/>
      <c r="F515" s="69"/>
      <c r="G515" s="14"/>
    </row>
    <row r="516" spans="1:7" ht="15" customHeight="1" x14ac:dyDescent="0.2">
      <c r="A516" s="86" t="s">
        <v>324</v>
      </c>
      <c r="B516" s="12">
        <v>1</v>
      </c>
      <c r="C516" s="15">
        <v>1364</v>
      </c>
      <c r="D516" s="15">
        <v>335</v>
      </c>
      <c r="E516" s="15" t="s">
        <v>39</v>
      </c>
      <c r="F516" s="5">
        <v>2828000</v>
      </c>
      <c r="G516" s="13" t="s">
        <v>40</v>
      </c>
    </row>
    <row r="517" spans="1:7" ht="15" customHeight="1" x14ac:dyDescent="0.2">
      <c r="A517" s="84" t="s">
        <v>582</v>
      </c>
      <c r="B517" s="28">
        <v>1</v>
      </c>
      <c r="C517" s="27">
        <v>670</v>
      </c>
      <c r="D517" s="27">
        <v>317.07</v>
      </c>
      <c r="E517" s="24" t="s">
        <v>39</v>
      </c>
      <c r="F517" s="24">
        <v>2400000</v>
      </c>
      <c r="G517" s="13" t="s">
        <v>40</v>
      </c>
    </row>
    <row r="518" spans="1:7" ht="15" customHeight="1" x14ac:dyDescent="0.2">
      <c r="A518" s="86" t="s">
        <v>583</v>
      </c>
      <c r="B518" s="12">
        <v>1</v>
      </c>
      <c r="C518" s="15">
        <v>862</v>
      </c>
      <c r="D518" s="15">
        <v>292</v>
      </c>
      <c r="E518" s="15" t="s">
        <v>39</v>
      </c>
      <c r="F518" s="5">
        <v>2280000</v>
      </c>
      <c r="G518" s="13" t="s">
        <v>40</v>
      </c>
    </row>
    <row r="520" spans="1:7" ht="15" customHeight="1" x14ac:dyDescent="0.2">
      <c r="A520" s="50" t="s">
        <v>76</v>
      </c>
      <c r="B520" s="28"/>
      <c r="C520" s="27"/>
      <c r="D520" s="27"/>
      <c r="E520" s="24"/>
      <c r="F520" s="24"/>
    </row>
    <row r="521" spans="1:7" ht="15" customHeight="1" x14ac:dyDescent="0.2">
      <c r="A521" s="84" t="s">
        <v>584</v>
      </c>
      <c r="B521" s="28">
        <v>1</v>
      </c>
      <c r="C521" s="27">
        <v>464.5</v>
      </c>
      <c r="D521" s="27">
        <v>185.48</v>
      </c>
      <c r="E521" s="24" t="s">
        <v>39</v>
      </c>
      <c r="F521" s="24">
        <v>315000</v>
      </c>
      <c r="G521" s="13" t="s">
        <v>40</v>
      </c>
    </row>
    <row r="522" spans="1:7" ht="15" customHeight="1" x14ac:dyDescent="0.2">
      <c r="A522" s="84" t="s">
        <v>585</v>
      </c>
      <c r="B522" s="28">
        <v>1</v>
      </c>
      <c r="C522" s="27">
        <v>769</v>
      </c>
      <c r="D522" s="27">
        <v>237.63</v>
      </c>
      <c r="E522" s="24" t="s">
        <v>39</v>
      </c>
      <c r="F522" s="24">
        <v>450000</v>
      </c>
      <c r="G522" s="13" t="s">
        <v>40</v>
      </c>
    </row>
    <row r="524" spans="1:7" ht="15" customHeight="1" x14ac:dyDescent="0.2">
      <c r="A524" s="8" t="s">
        <v>78</v>
      </c>
      <c r="B524" s="14"/>
      <c r="C524" s="71"/>
      <c r="D524" s="14"/>
      <c r="F524" s="69"/>
      <c r="G524" s="14"/>
    </row>
    <row r="525" spans="1:7" ht="15" customHeight="1" x14ac:dyDescent="0.2">
      <c r="A525" s="86" t="s">
        <v>586</v>
      </c>
      <c r="B525" s="12">
        <v>1</v>
      </c>
      <c r="C525" s="15">
        <v>1160</v>
      </c>
      <c r="D525" s="15">
        <v>234</v>
      </c>
      <c r="E525" s="15" t="s">
        <v>39</v>
      </c>
      <c r="F525" s="5">
        <v>2000000</v>
      </c>
      <c r="G525" s="13" t="s">
        <v>40</v>
      </c>
    </row>
    <row r="527" spans="1:7" ht="15" customHeight="1" x14ac:dyDescent="0.2">
      <c r="A527" s="8" t="s">
        <v>2069</v>
      </c>
    </row>
    <row r="528" spans="1:7" ht="15" customHeight="1" x14ac:dyDescent="0.2">
      <c r="A528" s="86" t="s">
        <v>2219</v>
      </c>
      <c r="B528" s="12">
        <v>1</v>
      </c>
      <c r="C528" s="15">
        <v>1027</v>
      </c>
      <c r="D528" s="16">
        <v>361</v>
      </c>
      <c r="E528" s="12" t="s">
        <v>39</v>
      </c>
      <c r="F528" s="15">
        <v>740000</v>
      </c>
      <c r="G528" s="13" t="s">
        <v>40</v>
      </c>
    </row>
    <row r="529" spans="1:7" ht="15" customHeight="1" x14ac:dyDescent="0.2">
      <c r="A529" s="86"/>
      <c r="C529" s="15"/>
      <c r="F529" s="15"/>
    </row>
    <row r="531" spans="1:7" ht="15" customHeight="1" x14ac:dyDescent="0.2">
      <c r="A531" s="89" t="s">
        <v>830</v>
      </c>
      <c r="B531" s="90"/>
      <c r="C531" s="91"/>
      <c r="D531" s="91"/>
      <c r="E531" s="90"/>
      <c r="F531" s="90"/>
      <c r="G531" s="90"/>
    </row>
    <row r="533" spans="1:7" ht="15" customHeight="1" x14ac:dyDescent="0.2">
      <c r="A533" s="8" t="s">
        <v>1705</v>
      </c>
    </row>
    <row r="534" spans="1:7" ht="15" customHeight="1" x14ac:dyDescent="0.2">
      <c r="A534" s="86" t="s">
        <v>1809</v>
      </c>
      <c r="B534" s="12">
        <v>9</v>
      </c>
      <c r="C534" s="16">
        <v>147</v>
      </c>
      <c r="D534" s="16">
        <v>88</v>
      </c>
      <c r="E534" s="15">
        <v>230000</v>
      </c>
      <c r="F534" s="12" t="s">
        <v>1810</v>
      </c>
      <c r="G534" s="13">
        <v>-8.8000000000000007</v>
      </c>
    </row>
    <row r="535" spans="1:7" ht="15" customHeight="1" x14ac:dyDescent="0.2">
      <c r="E535" s="15"/>
    </row>
    <row r="536" spans="1:7" ht="15" customHeight="1" x14ac:dyDescent="0.2">
      <c r="A536" s="8"/>
    </row>
    <row r="537" spans="1:7" ht="15" customHeight="1" x14ac:dyDescent="0.2">
      <c r="A537" s="89" t="s">
        <v>538</v>
      </c>
      <c r="B537" s="90"/>
      <c r="C537" s="91"/>
      <c r="D537" s="91"/>
      <c r="E537" s="90"/>
      <c r="F537" s="90"/>
      <c r="G537" s="90"/>
    </row>
    <row r="538" spans="1:7" ht="15" customHeight="1" x14ac:dyDescent="0.2">
      <c r="A538" s="8"/>
    </row>
    <row r="539" spans="1:7" ht="15" customHeight="1" x14ac:dyDescent="0.2">
      <c r="A539" s="8" t="s">
        <v>1705</v>
      </c>
      <c r="C539" s="12"/>
      <c r="D539" s="12"/>
      <c r="F539" s="15"/>
      <c r="G539" s="14"/>
    </row>
    <row r="540" spans="1:7" ht="15" customHeight="1" x14ac:dyDescent="0.2">
      <c r="A540" s="86" t="s">
        <v>1735</v>
      </c>
      <c r="B540" s="12">
        <v>1</v>
      </c>
      <c r="C540" s="16">
        <v>102</v>
      </c>
      <c r="D540" s="16">
        <v>118</v>
      </c>
      <c r="E540" s="15">
        <v>200000</v>
      </c>
      <c r="F540" s="15">
        <v>190000</v>
      </c>
      <c r="G540" s="13">
        <f>((F540-E540)/E540)*100</f>
        <v>-5</v>
      </c>
    </row>
    <row r="541" spans="1:7" ht="15" customHeight="1" x14ac:dyDescent="0.2">
      <c r="E541" s="15"/>
      <c r="F541" s="15"/>
    </row>
    <row r="543" spans="1:7" ht="15" customHeight="1" x14ac:dyDescent="0.2">
      <c r="A543" s="89" t="s">
        <v>587</v>
      </c>
      <c r="B543" s="90"/>
      <c r="C543" s="91"/>
      <c r="D543" s="91"/>
      <c r="E543" s="90"/>
      <c r="F543" s="90"/>
      <c r="G543" s="90"/>
    </row>
    <row r="545" spans="1:7" ht="15" customHeight="1" x14ac:dyDescent="0.2">
      <c r="A545" s="72" t="s">
        <v>70</v>
      </c>
    </row>
    <row r="546" spans="1:7" ht="15" customHeight="1" x14ac:dyDescent="0.2">
      <c r="A546" s="83" t="s">
        <v>445</v>
      </c>
      <c r="B546" s="12">
        <v>1</v>
      </c>
      <c r="D546" s="16">
        <v>126</v>
      </c>
      <c r="E546" s="26" t="s">
        <v>588</v>
      </c>
      <c r="F546" s="15">
        <v>740000</v>
      </c>
      <c r="G546" s="13">
        <f>((F546-716667)/716667)*100</f>
        <v>3.2557659275507316</v>
      </c>
    </row>
    <row r="547" spans="1:7" ht="15" customHeight="1" x14ac:dyDescent="0.2">
      <c r="A547" s="83" t="s">
        <v>589</v>
      </c>
      <c r="B547" s="28">
        <v>2</v>
      </c>
      <c r="D547" s="27">
        <v>116.49</v>
      </c>
      <c r="E547" s="24">
        <v>400000</v>
      </c>
      <c r="F547" s="24" t="s">
        <v>590</v>
      </c>
      <c r="G547" s="13">
        <f>((415000-E547)/E547)*100</f>
        <v>3.75</v>
      </c>
    </row>
    <row r="548" spans="1:7" ht="15" customHeight="1" x14ac:dyDescent="0.2">
      <c r="A548" s="84" t="s">
        <v>591</v>
      </c>
      <c r="B548" s="28">
        <v>2</v>
      </c>
      <c r="C548" s="27"/>
      <c r="D548" s="27">
        <v>117</v>
      </c>
      <c r="E548" s="24" t="s">
        <v>39</v>
      </c>
      <c r="F548" s="24" t="s">
        <v>592</v>
      </c>
      <c r="G548" s="24" t="s">
        <v>40</v>
      </c>
    </row>
    <row r="549" spans="1:7" ht="15" customHeight="1" x14ac:dyDescent="0.2">
      <c r="A549" s="19"/>
      <c r="B549" s="28">
        <v>3</v>
      </c>
      <c r="C549" s="27"/>
      <c r="D549" s="27">
        <v>130</v>
      </c>
      <c r="E549" s="24" t="s">
        <v>509</v>
      </c>
      <c r="F549" s="24" t="s">
        <v>593</v>
      </c>
      <c r="G549" s="13">
        <f>((417027-400683)/400683)*100</f>
        <v>4.0790350476561272</v>
      </c>
    </row>
    <row r="550" spans="1:7" ht="15" customHeight="1" x14ac:dyDescent="0.2">
      <c r="A550" s="3"/>
      <c r="E550" s="5"/>
      <c r="F550" s="5"/>
    </row>
    <row r="551" spans="1:7" ht="15" customHeight="1" x14ac:dyDescent="0.2">
      <c r="A551" s="72" t="s">
        <v>78</v>
      </c>
    </row>
    <row r="552" spans="1:7" ht="15" customHeight="1" x14ac:dyDescent="0.2">
      <c r="A552" s="84" t="s">
        <v>594</v>
      </c>
      <c r="B552" s="28">
        <v>1</v>
      </c>
      <c r="C552" s="27"/>
      <c r="D552" s="27">
        <v>144</v>
      </c>
      <c r="E552" s="24" t="s">
        <v>595</v>
      </c>
      <c r="F552" s="24">
        <v>620000</v>
      </c>
      <c r="G552" s="13">
        <f>((F552-590000)/590000)*100</f>
        <v>5.0847457627118651</v>
      </c>
    </row>
    <row r="553" spans="1:7" ht="15" customHeight="1" x14ac:dyDescent="0.2">
      <c r="A553" s="19"/>
      <c r="B553" s="28">
        <v>1</v>
      </c>
      <c r="C553" s="27"/>
      <c r="D553" s="27">
        <v>171</v>
      </c>
      <c r="E553" s="24">
        <v>530000</v>
      </c>
      <c r="F553" s="24">
        <v>598000</v>
      </c>
      <c r="G553" s="13">
        <f>((F553-E553)/E553)*100</f>
        <v>12.830188679245284</v>
      </c>
    </row>
    <row r="554" spans="1:7" ht="15" customHeight="1" x14ac:dyDescent="0.2">
      <c r="A554" s="83" t="s">
        <v>596</v>
      </c>
      <c r="B554" s="28">
        <v>2</v>
      </c>
      <c r="D554" s="16">
        <v>171</v>
      </c>
      <c r="E554" s="5" t="s">
        <v>39</v>
      </c>
      <c r="F554" s="24" t="s">
        <v>597</v>
      </c>
      <c r="G554" s="13" t="s">
        <v>40</v>
      </c>
    </row>
    <row r="555" spans="1:7" ht="15" customHeight="1" x14ac:dyDescent="0.2">
      <c r="A555" s="83"/>
      <c r="B555" s="12">
        <v>1</v>
      </c>
      <c r="D555" s="16">
        <v>211</v>
      </c>
      <c r="E555" s="5" t="s">
        <v>39</v>
      </c>
      <c r="F555" s="5">
        <v>630000</v>
      </c>
      <c r="G555" s="13" t="s">
        <v>40</v>
      </c>
    </row>
    <row r="556" spans="1:7" ht="15" customHeight="1" x14ac:dyDescent="0.2">
      <c r="A556" s="83" t="s">
        <v>598</v>
      </c>
      <c r="B556" s="12">
        <v>1</v>
      </c>
      <c r="D556" s="16">
        <v>305</v>
      </c>
      <c r="E556" s="5" t="s">
        <v>39</v>
      </c>
      <c r="F556" s="5">
        <v>2100000</v>
      </c>
      <c r="G556" s="13" t="s">
        <v>40</v>
      </c>
    </row>
    <row r="557" spans="1:7" ht="15" customHeight="1" x14ac:dyDescent="0.2">
      <c r="A557" s="3"/>
      <c r="E557" s="5"/>
      <c r="F557" s="5"/>
    </row>
    <row r="558" spans="1:7" ht="15" customHeight="1" x14ac:dyDescent="0.2">
      <c r="A558" s="3"/>
      <c r="E558" s="5"/>
      <c r="F558" s="5"/>
    </row>
    <row r="559" spans="1:7" ht="15" customHeight="1" x14ac:dyDescent="0.2">
      <c r="A559" s="80" t="s">
        <v>599</v>
      </c>
      <c r="B559" s="81"/>
      <c r="C559" s="82"/>
      <c r="D559" s="82"/>
      <c r="E559" s="81"/>
      <c r="F559" s="81"/>
      <c r="G559" s="81"/>
    </row>
    <row r="561" spans="1:7" ht="15" customHeight="1" x14ac:dyDescent="0.2">
      <c r="A561" s="8" t="s">
        <v>70</v>
      </c>
    </row>
    <row r="562" spans="1:7" ht="15" customHeight="1" x14ac:dyDescent="0.2">
      <c r="A562" s="83" t="s">
        <v>600</v>
      </c>
      <c r="B562" s="11">
        <v>3</v>
      </c>
      <c r="D562" s="16">
        <v>50</v>
      </c>
      <c r="E562" s="26" t="s">
        <v>601</v>
      </c>
      <c r="F562" s="26" t="s">
        <v>602</v>
      </c>
      <c r="G562" s="13">
        <f>((204333-194286)/194286)*100</f>
        <v>5.1712423952317721</v>
      </c>
    </row>
    <row r="563" spans="1:7" ht="15" customHeight="1" x14ac:dyDescent="0.2">
      <c r="A563" s="83" t="s">
        <v>508</v>
      </c>
      <c r="B563" s="11">
        <v>4</v>
      </c>
      <c r="D563" s="16">
        <v>63</v>
      </c>
      <c r="E563" s="5" t="s">
        <v>603</v>
      </c>
      <c r="F563" s="26" t="s">
        <v>604</v>
      </c>
      <c r="G563" s="13">
        <f>((182500-169200)/169200)*100</f>
        <v>7.8605200945626477</v>
      </c>
    </row>
    <row r="565" spans="1:7" ht="15" customHeight="1" x14ac:dyDescent="0.2">
      <c r="A565" s="46" t="s">
        <v>2069</v>
      </c>
      <c r="B565" s="28"/>
      <c r="C565" s="27"/>
      <c r="D565" s="27"/>
      <c r="E565" s="28"/>
      <c r="F565" s="28"/>
      <c r="G565" s="28"/>
    </row>
    <row r="566" spans="1:7" ht="15" customHeight="1" x14ac:dyDescent="0.2">
      <c r="A566" s="87" t="s">
        <v>2114</v>
      </c>
      <c r="B566" s="28">
        <v>2</v>
      </c>
      <c r="C566" s="27"/>
      <c r="D566" s="27">
        <v>84.305000000000007</v>
      </c>
      <c r="E566" s="28" t="s">
        <v>39</v>
      </c>
      <c r="F566" s="28" t="s">
        <v>2115</v>
      </c>
      <c r="G566" s="24" t="s">
        <v>40</v>
      </c>
    </row>
    <row r="567" spans="1:7" ht="15" customHeight="1" x14ac:dyDescent="0.2">
      <c r="A567" s="87" t="s">
        <v>2116</v>
      </c>
      <c r="B567" s="28">
        <v>2</v>
      </c>
      <c r="C567" s="27"/>
      <c r="D567" s="27">
        <v>71.094999999999999</v>
      </c>
      <c r="E567" s="28" t="s">
        <v>2117</v>
      </c>
      <c r="F567" s="28" t="s">
        <v>2118</v>
      </c>
      <c r="G567" s="73" t="s">
        <v>0</v>
      </c>
    </row>
    <row r="568" spans="1:7" ht="15" customHeight="1" x14ac:dyDescent="0.2">
      <c r="A568" s="86" t="s">
        <v>2119</v>
      </c>
      <c r="B568" s="12">
        <v>4</v>
      </c>
      <c r="D568" s="16">
        <v>54.44</v>
      </c>
      <c r="E568" s="15" t="s">
        <v>2120</v>
      </c>
      <c r="F568" s="15" t="s">
        <v>303</v>
      </c>
      <c r="G568" s="29">
        <v>8</v>
      </c>
    </row>
    <row r="569" spans="1:7" ht="15" customHeight="1" x14ac:dyDescent="0.2">
      <c r="E569" s="15"/>
      <c r="F569" s="15"/>
      <c r="G569" s="29"/>
    </row>
    <row r="570" spans="1:7" ht="15" customHeight="1" x14ac:dyDescent="0.2">
      <c r="A570" s="19"/>
      <c r="B570" s="28"/>
      <c r="C570" s="27"/>
      <c r="D570" s="27"/>
      <c r="E570" s="28"/>
      <c r="F570" s="28"/>
      <c r="G570" s="28"/>
    </row>
    <row r="571" spans="1:7" ht="15" customHeight="1" x14ac:dyDescent="0.2">
      <c r="A571" s="80" t="s">
        <v>605</v>
      </c>
      <c r="B571" s="81"/>
      <c r="C571" s="82"/>
      <c r="D571" s="82"/>
      <c r="E571" s="81"/>
      <c r="F571" s="81"/>
      <c r="G571" s="81"/>
    </row>
    <row r="573" spans="1:7" ht="15" customHeight="1" x14ac:dyDescent="0.2">
      <c r="A573" s="8" t="s">
        <v>70</v>
      </c>
    </row>
    <row r="574" spans="1:7" ht="15" customHeight="1" x14ac:dyDescent="0.2">
      <c r="A574" s="84" t="s">
        <v>606</v>
      </c>
      <c r="B574" s="28">
        <v>1</v>
      </c>
      <c r="C574" s="27"/>
      <c r="D574" s="27">
        <v>50.18</v>
      </c>
      <c r="E574" s="24" t="s">
        <v>39</v>
      </c>
      <c r="F574" s="24">
        <v>170000</v>
      </c>
      <c r="G574" s="24" t="s">
        <v>40</v>
      </c>
    </row>
    <row r="575" spans="1:7" ht="15" customHeight="1" x14ac:dyDescent="0.2">
      <c r="A575" s="19"/>
      <c r="B575" s="28"/>
      <c r="C575" s="27"/>
      <c r="D575" s="27"/>
      <c r="E575" s="24"/>
      <c r="F575" s="24"/>
      <c r="G575" s="24"/>
    </row>
    <row r="576" spans="1:7" ht="15" customHeight="1" x14ac:dyDescent="0.2">
      <c r="A576" s="7" t="s">
        <v>78</v>
      </c>
    </row>
    <row r="577" spans="1:7" ht="15" customHeight="1" x14ac:dyDescent="0.2">
      <c r="A577" s="83" t="s">
        <v>607</v>
      </c>
      <c r="B577" s="28">
        <v>2</v>
      </c>
      <c r="D577" s="16">
        <v>79</v>
      </c>
      <c r="E577" s="5">
        <v>380000</v>
      </c>
      <c r="F577" s="24" t="s">
        <v>608</v>
      </c>
      <c r="G577" s="13">
        <f>((370000-E577)/E577)*100</f>
        <v>-2.6315789473684208</v>
      </c>
    </row>
    <row r="579" spans="1:7" ht="15" customHeight="1" x14ac:dyDescent="0.2">
      <c r="A579" s="8" t="s">
        <v>84</v>
      </c>
      <c r="C579" s="15"/>
      <c r="D579" s="76"/>
    </row>
    <row r="580" spans="1:7" ht="15" customHeight="1" x14ac:dyDescent="0.2">
      <c r="A580" s="86" t="s">
        <v>609</v>
      </c>
      <c r="B580" s="12">
        <v>6</v>
      </c>
      <c r="D580" s="16">
        <v>59</v>
      </c>
      <c r="E580" s="5" t="s">
        <v>2220</v>
      </c>
      <c r="F580" s="5" t="s">
        <v>610</v>
      </c>
      <c r="G580" s="13" t="s">
        <v>0</v>
      </c>
    </row>
    <row r="581" spans="1:7" ht="15" customHeight="1" x14ac:dyDescent="0.2">
      <c r="A581" s="86"/>
      <c r="E581" s="5"/>
      <c r="F581" s="5"/>
    </row>
    <row r="582" spans="1:7" ht="15" customHeight="1" x14ac:dyDescent="0.2">
      <c r="E582" s="15"/>
      <c r="F582" s="5"/>
    </row>
    <row r="583" spans="1:7" ht="15" customHeight="1" x14ac:dyDescent="0.2">
      <c r="A583" s="80" t="s">
        <v>611</v>
      </c>
      <c r="B583" s="81"/>
      <c r="C583" s="82"/>
      <c r="D583" s="82"/>
      <c r="E583" s="81"/>
      <c r="F583" s="81"/>
      <c r="G583" s="81"/>
    </row>
    <row r="585" spans="1:7" ht="15" customHeight="1" x14ac:dyDescent="0.2">
      <c r="A585" s="8" t="s">
        <v>70</v>
      </c>
    </row>
    <row r="586" spans="1:7" ht="15" customHeight="1" x14ac:dyDescent="0.2">
      <c r="A586" s="86" t="s">
        <v>612</v>
      </c>
      <c r="B586" s="12">
        <v>4</v>
      </c>
      <c r="D586" s="16">
        <v>60</v>
      </c>
      <c r="E586" s="5" t="s">
        <v>613</v>
      </c>
      <c r="F586" s="24" t="s">
        <v>614</v>
      </c>
      <c r="G586" s="13">
        <f>((165000-169500)/169500)*100</f>
        <v>-2.6548672566371683</v>
      </c>
    </row>
    <row r="587" spans="1:7" ht="15" customHeight="1" x14ac:dyDescent="0.2">
      <c r="A587" s="84" t="s">
        <v>615</v>
      </c>
      <c r="B587" s="28">
        <v>7</v>
      </c>
      <c r="C587" s="27"/>
      <c r="D587" s="27">
        <v>58</v>
      </c>
      <c r="E587" s="24" t="s">
        <v>2222</v>
      </c>
      <c r="F587" s="24" t="s">
        <v>2221</v>
      </c>
      <c r="G587" s="13">
        <v>9.4</v>
      </c>
    </row>
    <row r="588" spans="1:7" ht="15" customHeight="1" x14ac:dyDescent="0.2">
      <c r="C588" s="5"/>
      <c r="E588" s="15"/>
      <c r="F588" s="5"/>
    </row>
    <row r="589" spans="1:7" ht="15" customHeight="1" x14ac:dyDescent="0.2">
      <c r="A589" s="50" t="s">
        <v>105</v>
      </c>
      <c r="B589" s="28"/>
      <c r="C589" s="27"/>
      <c r="D589" s="27"/>
      <c r="E589" s="24"/>
      <c r="F589" s="24"/>
      <c r="G589" s="24"/>
    </row>
    <row r="590" spans="1:7" ht="15" customHeight="1" x14ac:dyDescent="0.2">
      <c r="A590" s="84" t="s">
        <v>616</v>
      </c>
      <c r="B590" s="28">
        <v>4</v>
      </c>
      <c r="C590" s="27"/>
      <c r="D590" s="27">
        <v>58.91</v>
      </c>
      <c r="E590" s="24" t="s">
        <v>617</v>
      </c>
      <c r="F590" s="24" t="s">
        <v>618</v>
      </c>
      <c r="G590" s="13">
        <f>((186000-180000)/180000)*100</f>
        <v>3.3333333333333335</v>
      </c>
    </row>
    <row r="591" spans="1:7" ht="15" customHeight="1" x14ac:dyDescent="0.2">
      <c r="A591" s="19"/>
      <c r="B591" s="28"/>
      <c r="C591" s="27"/>
      <c r="D591" s="27"/>
      <c r="E591" s="24"/>
      <c r="F591" s="24"/>
      <c r="G591" s="24"/>
    </row>
    <row r="592" spans="1:7" ht="15" customHeight="1" x14ac:dyDescent="0.2">
      <c r="A592" s="8" t="s">
        <v>84</v>
      </c>
    </row>
    <row r="593" spans="1:7" ht="15" customHeight="1" x14ac:dyDescent="0.2">
      <c r="A593" s="86" t="s">
        <v>622</v>
      </c>
      <c r="B593" s="12">
        <v>2</v>
      </c>
      <c r="D593" s="16">
        <v>57</v>
      </c>
      <c r="E593" s="10" t="s">
        <v>2223</v>
      </c>
      <c r="F593" s="15" t="s">
        <v>623</v>
      </c>
      <c r="G593" s="13" t="s">
        <v>0</v>
      </c>
    </row>
    <row r="594" spans="1:7" ht="15" customHeight="1" x14ac:dyDescent="0.2">
      <c r="A594" s="86"/>
      <c r="E594" s="10"/>
      <c r="F594" s="15"/>
    </row>
    <row r="596" spans="1:7" ht="15" customHeight="1" x14ac:dyDescent="0.2">
      <c r="A596" s="80" t="s">
        <v>1522</v>
      </c>
      <c r="B596" s="81"/>
      <c r="C596" s="82"/>
      <c r="D596" s="82"/>
      <c r="E596" s="81"/>
      <c r="F596" s="81"/>
      <c r="G596" s="81"/>
    </row>
    <row r="598" spans="1:7" ht="15" customHeight="1" x14ac:dyDescent="0.2">
      <c r="A598" s="8" t="s">
        <v>70</v>
      </c>
    </row>
    <row r="599" spans="1:7" ht="15" customHeight="1" x14ac:dyDescent="0.2">
      <c r="A599" s="86" t="s">
        <v>880</v>
      </c>
      <c r="B599" s="12">
        <v>4</v>
      </c>
      <c r="C599" s="15"/>
      <c r="D599" s="15">
        <v>79</v>
      </c>
      <c r="E599" s="26" t="s">
        <v>1523</v>
      </c>
      <c r="F599" s="24" t="s">
        <v>389</v>
      </c>
      <c r="G599" s="13" t="s">
        <v>0</v>
      </c>
    </row>
    <row r="600" spans="1:7" ht="15" customHeight="1" x14ac:dyDescent="0.2">
      <c r="A600" s="86" t="s">
        <v>1524</v>
      </c>
      <c r="B600" s="12">
        <v>5</v>
      </c>
      <c r="C600" s="15"/>
      <c r="D600" s="15">
        <v>81</v>
      </c>
      <c r="E600" s="26" t="s">
        <v>1525</v>
      </c>
      <c r="F600" s="24" t="s">
        <v>341</v>
      </c>
      <c r="G600" s="13">
        <f>((314000-304625)/304625)*100</f>
        <v>3.0775543701272055</v>
      </c>
    </row>
    <row r="601" spans="1:7" ht="15" customHeight="1" x14ac:dyDescent="0.2">
      <c r="A601" s="86" t="s">
        <v>884</v>
      </c>
      <c r="B601" s="12">
        <v>1</v>
      </c>
      <c r="D601" s="16">
        <v>87.4</v>
      </c>
      <c r="E601" s="15" t="s">
        <v>1526</v>
      </c>
      <c r="F601" s="15">
        <v>270000</v>
      </c>
      <c r="G601" s="13" t="s">
        <v>0</v>
      </c>
    </row>
    <row r="602" spans="1:7" ht="15" customHeight="1" x14ac:dyDescent="0.2">
      <c r="A602" s="86" t="s">
        <v>1527</v>
      </c>
      <c r="B602" s="12">
        <v>2</v>
      </c>
      <c r="C602" s="15"/>
      <c r="D602" s="15">
        <v>87</v>
      </c>
      <c r="E602" s="5" t="s">
        <v>1528</v>
      </c>
      <c r="F602" s="5" t="s">
        <v>1528</v>
      </c>
      <c r="G602" s="13" t="s">
        <v>0</v>
      </c>
    </row>
    <row r="603" spans="1:7" ht="15" customHeight="1" x14ac:dyDescent="0.2">
      <c r="A603" s="86" t="s">
        <v>1529</v>
      </c>
      <c r="B603" s="28">
        <v>3</v>
      </c>
      <c r="C603" s="27"/>
      <c r="D603" s="27">
        <v>73.7</v>
      </c>
      <c r="E603" s="24">
        <v>375000</v>
      </c>
      <c r="F603" s="24" t="s">
        <v>1530</v>
      </c>
      <c r="G603" s="13">
        <f>((356667-E603)/E603)*100</f>
        <v>-4.8887999999999998</v>
      </c>
    </row>
    <row r="604" spans="1:7" ht="15" customHeight="1" x14ac:dyDescent="0.2">
      <c r="A604" s="84" t="s">
        <v>1531</v>
      </c>
      <c r="B604" s="28">
        <v>1</v>
      </c>
      <c r="C604" s="27"/>
      <c r="D604" s="27">
        <v>79.599999999999994</v>
      </c>
      <c r="E604" s="24" t="s">
        <v>39</v>
      </c>
      <c r="F604" s="24">
        <v>180000</v>
      </c>
      <c r="G604" s="24" t="s">
        <v>40</v>
      </c>
    </row>
    <row r="605" spans="1:7" ht="15" customHeight="1" x14ac:dyDescent="0.2">
      <c r="A605" s="86" t="s">
        <v>433</v>
      </c>
      <c r="B605" s="11">
        <v>6</v>
      </c>
      <c r="C605" s="10"/>
      <c r="D605" s="10">
        <v>88</v>
      </c>
      <c r="E605" s="26" t="s">
        <v>366</v>
      </c>
      <c r="F605" s="26" t="s">
        <v>1532</v>
      </c>
      <c r="G605" s="13" t="s">
        <v>0</v>
      </c>
    </row>
    <row r="606" spans="1:7" ht="15" customHeight="1" x14ac:dyDescent="0.2">
      <c r="A606" s="83" t="s">
        <v>889</v>
      </c>
      <c r="B606" s="12">
        <v>2</v>
      </c>
      <c r="D606" s="16">
        <v>67</v>
      </c>
      <c r="E606" s="10">
        <v>270000</v>
      </c>
      <c r="F606" s="5" t="s">
        <v>1533</v>
      </c>
      <c r="G606" s="13">
        <f>((259500-E606)/E606)*100</f>
        <v>-3.8888888888888888</v>
      </c>
    </row>
    <row r="607" spans="1:7" ht="15" customHeight="1" x14ac:dyDescent="0.2">
      <c r="A607" s="83" t="s">
        <v>1534</v>
      </c>
      <c r="B607" s="12">
        <v>1</v>
      </c>
      <c r="D607" s="16">
        <v>63</v>
      </c>
      <c r="E607" s="10" t="s">
        <v>1535</v>
      </c>
      <c r="F607" s="5">
        <v>240000</v>
      </c>
      <c r="G607" s="13">
        <f>((F607-219000)/219000)*100</f>
        <v>9.5890410958904102</v>
      </c>
    </row>
    <row r="608" spans="1:7" ht="15" customHeight="1" x14ac:dyDescent="0.2">
      <c r="A608" s="83" t="s">
        <v>1536</v>
      </c>
      <c r="B608" s="12">
        <v>2</v>
      </c>
      <c r="D608" s="27">
        <v>94.55</v>
      </c>
      <c r="E608" s="15" t="s">
        <v>39</v>
      </c>
      <c r="F608" s="24" t="s">
        <v>1537</v>
      </c>
      <c r="G608" s="13" t="s">
        <v>40</v>
      </c>
    </row>
    <row r="609" spans="1:7" ht="15" customHeight="1" x14ac:dyDescent="0.2">
      <c r="A609" s="86" t="s">
        <v>1538</v>
      </c>
      <c r="B609" s="12">
        <v>1</v>
      </c>
      <c r="D609" s="16">
        <v>83</v>
      </c>
      <c r="E609" s="15" t="s">
        <v>39</v>
      </c>
      <c r="F609" s="5">
        <v>300000</v>
      </c>
      <c r="G609" s="13" t="s">
        <v>40</v>
      </c>
    </row>
    <row r="610" spans="1:7" ht="15" customHeight="1" x14ac:dyDescent="0.2">
      <c r="A610" s="86" t="s">
        <v>892</v>
      </c>
      <c r="B610" s="12">
        <v>1</v>
      </c>
      <c r="D610" s="16">
        <v>80</v>
      </c>
      <c r="E610" s="15">
        <v>360000</v>
      </c>
      <c r="F610" s="5">
        <v>360000</v>
      </c>
      <c r="G610" s="13" t="s">
        <v>0</v>
      </c>
    </row>
    <row r="611" spans="1:7" ht="15" customHeight="1" x14ac:dyDescent="0.2">
      <c r="A611" s="86"/>
      <c r="B611" s="12">
        <v>2</v>
      </c>
      <c r="D611" s="16">
        <v>95</v>
      </c>
      <c r="E611" s="15" t="s">
        <v>39</v>
      </c>
      <c r="F611" s="26" t="s">
        <v>1539</v>
      </c>
      <c r="G611" s="13" t="s">
        <v>40</v>
      </c>
    </row>
    <row r="612" spans="1:7" ht="15" customHeight="1" x14ac:dyDescent="0.2">
      <c r="A612" s="92" t="s">
        <v>1540</v>
      </c>
      <c r="B612" s="11">
        <v>2</v>
      </c>
      <c r="C612" s="21"/>
      <c r="D612" s="21">
        <v>108</v>
      </c>
      <c r="E612" s="10" t="s">
        <v>39</v>
      </c>
      <c r="F612" s="26" t="s">
        <v>455</v>
      </c>
      <c r="G612" s="13" t="s">
        <v>40</v>
      </c>
    </row>
    <row r="613" spans="1:7" ht="15" customHeight="1" x14ac:dyDescent="0.2">
      <c r="A613" s="93" t="s">
        <v>894</v>
      </c>
      <c r="B613" s="11">
        <v>1</v>
      </c>
      <c r="C613" s="21"/>
      <c r="D613" s="21">
        <v>82</v>
      </c>
      <c r="E613" s="24" t="s">
        <v>39</v>
      </c>
      <c r="F613" s="24">
        <v>320000</v>
      </c>
      <c r="G613" s="24" t="s">
        <v>40</v>
      </c>
    </row>
    <row r="614" spans="1:7" ht="15" customHeight="1" x14ac:dyDescent="0.2">
      <c r="A614" s="93"/>
      <c r="B614" s="11">
        <v>2</v>
      </c>
      <c r="C614" s="21"/>
      <c r="D614" s="21">
        <v>93</v>
      </c>
      <c r="E614" s="10" t="s">
        <v>1765</v>
      </c>
      <c r="F614" s="26" t="s">
        <v>2224</v>
      </c>
      <c r="G614" s="13">
        <v>2.6</v>
      </c>
    </row>
    <row r="615" spans="1:7" ht="15" customHeight="1" x14ac:dyDescent="0.2">
      <c r="A615" s="84" t="s">
        <v>1541</v>
      </c>
      <c r="B615" s="28">
        <v>1</v>
      </c>
      <c r="C615" s="27"/>
      <c r="D615" s="27">
        <v>150.1</v>
      </c>
      <c r="E615" s="24">
        <v>455000</v>
      </c>
      <c r="F615" s="24">
        <v>450000</v>
      </c>
      <c r="G615" s="13" t="s">
        <v>0</v>
      </c>
    </row>
    <row r="616" spans="1:7" ht="15" customHeight="1" x14ac:dyDescent="0.2">
      <c r="A616" s="84" t="s">
        <v>1542</v>
      </c>
      <c r="B616" s="28">
        <v>2</v>
      </c>
      <c r="C616" s="27"/>
      <c r="D616" s="27">
        <v>81.5</v>
      </c>
      <c r="E616" s="24" t="s">
        <v>39</v>
      </c>
      <c r="F616" s="24" t="s">
        <v>414</v>
      </c>
      <c r="G616" s="24" t="s">
        <v>40</v>
      </c>
    </row>
    <row r="617" spans="1:7" ht="15" customHeight="1" x14ac:dyDescent="0.2">
      <c r="A617" s="86" t="s">
        <v>612</v>
      </c>
      <c r="B617" s="12">
        <v>2</v>
      </c>
      <c r="D617" s="16">
        <v>74</v>
      </c>
      <c r="E617" s="15" t="s">
        <v>1543</v>
      </c>
      <c r="F617" s="5" t="s">
        <v>1544</v>
      </c>
      <c r="G617" s="13">
        <f>((179500-191667)/191667)*100</f>
        <v>-6.3479889600192001</v>
      </c>
    </row>
    <row r="618" spans="1:7" ht="15" customHeight="1" x14ac:dyDescent="0.2">
      <c r="A618" s="86"/>
      <c r="B618" s="12">
        <v>1</v>
      </c>
      <c r="D618" s="16">
        <v>96</v>
      </c>
      <c r="E618" s="5">
        <v>255000</v>
      </c>
      <c r="F618" s="5">
        <v>280000</v>
      </c>
      <c r="G618" s="13">
        <v>9.8000000000000007</v>
      </c>
    </row>
    <row r="619" spans="1:7" ht="15" customHeight="1" x14ac:dyDescent="0.2">
      <c r="A619" s="84" t="s">
        <v>1545</v>
      </c>
      <c r="B619" s="28">
        <v>1</v>
      </c>
      <c r="C619" s="27"/>
      <c r="D619" s="27">
        <v>69.099999999999994</v>
      </c>
      <c r="E619" s="24" t="s">
        <v>39</v>
      </c>
      <c r="F619" s="24">
        <v>300000</v>
      </c>
      <c r="G619" s="24" t="s">
        <v>40</v>
      </c>
    </row>
    <row r="620" spans="1:7" ht="15" customHeight="1" x14ac:dyDescent="0.2">
      <c r="A620" s="84" t="s">
        <v>1546</v>
      </c>
      <c r="B620" s="28">
        <v>1</v>
      </c>
      <c r="C620" s="27"/>
      <c r="D620" s="27">
        <v>74</v>
      </c>
      <c r="E620" s="24" t="s">
        <v>39</v>
      </c>
      <c r="F620" s="24">
        <v>300000</v>
      </c>
      <c r="G620" s="24" t="s">
        <v>40</v>
      </c>
    </row>
    <row r="621" spans="1:7" ht="15" customHeight="1" x14ac:dyDescent="0.2">
      <c r="A621" s="83" t="s">
        <v>899</v>
      </c>
      <c r="B621" s="12">
        <v>4</v>
      </c>
      <c r="D621" s="16">
        <v>75</v>
      </c>
      <c r="E621" s="5" t="s">
        <v>1547</v>
      </c>
      <c r="F621" s="5" t="s">
        <v>1547</v>
      </c>
      <c r="G621" s="13" t="s">
        <v>0</v>
      </c>
    </row>
    <row r="622" spans="1:7" ht="15" customHeight="1" x14ac:dyDescent="0.2">
      <c r="A622" s="84" t="s">
        <v>448</v>
      </c>
      <c r="B622" s="28">
        <v>3</v>
      </c>
      <c r="C622" s="27"/>
      <c r="D622" s="27">
        <v>76.176666666666677</v>
      </c>
      <c r="E622" s="24" t="s">
        <v>1548</v>
      </c>
      <c r="F622" s="24" t="s">
        <v>1549</v>
      </c>
      <c r="G622" s="13">
        <f>((253333-240000)/240000)*100</f>
        <v>5.5554166666666669</v>
      </c>
    </row>
    <row r="623" spans="1:7" ht="15" customHeight="1" x14ac:dyDescent="0.2">
      <c r="A623" s="84" t="s">
        <v>963</v>
      </c>
      <c r="B623" s="28">
        <v>1</v>
      </c>
      <c r="C623" s="27"/>
      <c r="D623" s="27">
        <v>58</v>
      </c>
      <c r="E623" s="24">
        <v>250000</v>
      </c>
      <c r="F623" s="24">
        <v>250000</v>
      </c>
      <c r="G623" s="24" t="s">
        <v>0</v>
      </c>
    </row>
    <row r="624" spans="1:7" ht="15" customHeight="1" x14ac:dyDescent="0.2">
      <c r="A624" s="19"/>
      <c r="B624" s="28">
        <v>1</v>
      </c>
      <c r="C624" s="27"/>
      <c r="D624" s="27">
        <v>71</v>
      </c>
      <c r="E624" s="24" t="s">
        <v>39</v>
      </c>
      <c r="F624" s="24">
        <v>260000</v>
      </c>
      <c r="G624" s="24" t="s">
        <v>40</v>
      </c>
    </row>
    <row r="625" spans="1:7" ht="15" customHeight="1" x14ac:dyDescent="0.2">
      <c r="A625" s="83" t="s">
        <v>901</v>
      </c>
      <c r="B625" s="12">
        <v>2</v>
      </c>
      <c r="D625" s="16">
        <v>24</v>
      </c>
      <c r="E625" s="5" t="s">
        <v>1550</v>
      </c>
      <c r="F625" s="24" t="s">
        <v>1551</v>
      </c>
      <c r="G625" s="13">
        <f>((132500-127500)/127500)*100</f>
        <v>3.9215686274509802</v>
      </c>
    </row>
    <row r="626" spans="1:7" ht="15" customHeight="1" x14ac:dyDescent="0.2">
      <c r="A626" s="84" t="s">
        <v>1552</v>
      </c>
      <c r="B626" s="28">
        <v>2</v>
      </c>
      <c r="C626" s="27"/>
      <c r="D626" s="27">
        <v>104.51</v>
      </c>
      <c r="E626" s="24">
        <v>340000</v>
      </c>
      <c r="F626" s="24" t="s">
        <v>1553</v>
      </c>
      <c r="G626" s="24" t="s">
        <v>0</v>
      </c>
    </row>
    <row r="627" spans="1:7" ht="15" customHeight="1" x14ac:dyDescent="0.2">
      <c r="A627" s="84" t="s">
        <v>1554</v>
      </c>
      <c r="B627" s="28">
        <v>1</v>
      </c>
      <c r="C627" s="27"/>
      <c r="D627" s="27">
        <v>73.58</v>
      </c>
      <c r="E627" s="24" t="s">
        <v>39</v>
      </c>
      <c r="F627" s="24">
        <v>245000</v>
      </c>
      <c r="G627" s="24" t="s">
        <v>40</v>
      </c>
    </row>
    <row r="628" spans="1:7" ht="15" customHeight="1" x14ac:dyDescent="0.2">
      <c r="A628" s="86" t="s">
        <v>1555</v>
      </c>
      <c r="B628" s="12">
        <v>1</v>
      </c>
      <c r="D628" s="16">
        <v>84</v>
      </c>
      <c r="E628" s="15" t="s">
        <v>39</v>
      </c>
      <c r="F628" s="5">
        <v>280000</v>
      </c>
      <c r="G628" s="13" t="s">
        <v>40</v>
      </c>
    </row>
    <row r="629" spans="1:7" ht="15" customHeight="1" x14ac:dyDescent="0.2">
      <c r="A629" s="84" t="s">
        <v>1556</v>
      </c>
      <c r="B629" s="28">
        <v>1</v>
      </c>
      <c r="C629" s="27"/>
      <c r="D629" s="27">
        <v>108.13</v>
      </c>
      <c r="E629" s="24" t="s">
        <v>39</v>
      </c>
      <c r="F629" s="24">
        <v>250000</v>
      </c>
      <c r="G629" s="24" t="s">
        <v>40</v>
      </c>
    </row>
    <row r="630" spans="1:7" ht="15" customHeight="1" x14ac:dyDescent="0.2">
      <c r="A630" s="84" t="s">
        <v>1557</v>
      </c>
      <c r="B630" s="28">
        <v>1</v>
      </c>
      <c r="C630" s="27"/>
      <c r="D630" s="27">
        <v>47.56</v>
      </c>
      <c r="E630" s="24" t="s">
        <v>39</v>
      </c>
      <c r="F630" s="24">
        <v>250000</v>
      </c>
      <c r="G630" s="24" t="s">
        <v>40</v>
      </c>
    </row>
    <row r="631" spans="1:7" ht="15" customHeight="1" x14ac:dyDescent="0.2">
      <c r="A631" s="83" t="s">
        <v>1558</v>
      </c>
      <c r="B631" s="12">
        <v>2</v>
      </c>
      <c r="D631" s="16">
        <v>46</v>
      </c>
      <c r="E631" s="15" t="s">
        <v>39</v>
      </c>
      <c r="F631" s="15" t="s">
        <v>1559</v>
      </c>
      <c r="G631" s="15" t="s">
        <v>40</v>
      </c>
    </row>
    <row r="632" spans="1:7" ht="15" customHeight="1" x14ac:dyDescent="0.2">
      <c r="A632" s="83"/>
      <c r="B632" s="12">
        <v>1</v>
      </c>
      <c r="D632" s="16">
        <v>36</v>
      </c>
      <c r="E632" s="5" t="s">
        <v>39</v>
      </c>
      <c r="F632" s="5">
        <v>200000</v>
      </c>
      <c r="G632" s="13" t="s">
        <v>40</v>
      </c>
    </row>
    <row r="633" spans="1:7" ht="15" customHeight="1" x14ac:dyDescent="0.2">
      <c r="A633" s="83" t="s">
        <v>905</v>
      </c>
      <c r="B633" s="11">
        <v>6</v>
      </c>
      <c r="D633" s="16">
        <v>51</v>
      </c>
      <c r="E633" s="26" t="s">
        <v>1560</v>
      </c>
      <c r="F633" s="5" t="s">
        <v>1561</v>
      </c>
      <c r="G633" s="13">
        <f>((239167-222500)/222500)*100</f>
        <v>7.4907865168539329</v>
      </c>
    </row>
    <row r="634" spans="1:7" ht="15" customHeight="1" x14ac:dyDescent="0.2">
      <c r="A634" s="88"/>
      <c r="B634" s="11">
        <v>3</v>
      </c>
      <c r="D634" s="16">
        <v>70</v>
      </c>
      <c r="E634" s="5" t="s">
        <v>1562</v>
      </c>
      <c r="F634" s="5" t="s">
        <v>1563</v>
      </c>
      <c r="G634" s="13" t="s">
        <v>0</v>
      </c>
    </row>
    <row r="635" spans="1:7" ht="15" customHeight="1" x14ac:dyDescent="0.2">
      <c r="A635" s="84" t="s">
        <v>1564</v>
      </c>
      <c r="B635" s="28">
        <v>1</v>
      </c>
      <c r="C635" s="27"/>
      <c r="D635" s="27">
        <v>52</v>
      </c>
      <c r="E635" s="24" t="s">
        <v>39</v>
      </c>
      <c r="F635" s="24">
        <v>222000</v>
      </c>
      <c r="G635" s="13" t="s">
        <v>40</v>
      </c>
    </row>
    <row r="636" spans="1:7" ht="15" customHeight="1" x14ac:dyDescent="0.2">
      <c r="A636" s="84"/>
      <c r="B636" s="28">
        <v>2</v>
      </c>
      <c r="C636" s="27"/>
      <c r="D636" s="27">
        <v>70</v>
      </c>
      <c r="E636" s="24">
        <v>270000</v>
      </c>
      <c r="F636" s="24" t="s">
        <v>1565</v>
      </c>
      <c r="G636" s="13" t="s">
        <v>0</v>
      </c>
    </row>
    <row r="637" spans="1:7" ht="15" customHeight="1" x14ac:dyDescent="0.2">
      <c r="A637" s="83" t="s">
        <v>1566</v>
      </c>
      <c r="B637" s="12">
        <v>7</v>
      </c>
      <c r="D637" s="16">
        <v>54</v>
      </c>
      <c r="E637" s="15" t="s">
        <v>2130</v>
      </c>
      <c r="F637" s="5" t="s">
        <v>2225</v>
      </c>
      <c r="G637" s="13" t="s">
        <v>0</v>
      </c>
    </row>
    <row r="638" spans="1:7" ht="15" customHeight="1" x14ac:dyDescent="0.2">
      <c r="A638" s="83" t="s">
        <v>1567</v>
      </c>
      <c r="B638" s="12">
        <v>1</v>
      </c>
      <c r="D638" s="16">
        <v>66</v>
      </c>
      <c r="E638" s="24">
        <v>290000</v>
      </c>
      <c r="F638" s="5">
        <v>280000</v>
      </c>
      <c r="G638" s="13">
        <f>((F638-E638)/E638)*100</f>
        <v>-3.4482758620689653</v>
      </c>
    </row>
    <row r="639" spans="1:7" ht="15" customHeight="1" x14ac:dyDescent="0.2">
      <c r="A639" s="83"/>
      <c r="B639" s="28">
        <v>4</v>
      </c>
      <c r="C639" s="27"/>
      <c r="D639" s="27">
        <v>70</v>
      </c>
      <c r="E639" s="24" t="s">
        <v>1568</v>
      </c>
      <c r="F639" s="24" t="s">
        <v>1569</v>
      </c>
      <c r="G639" s="13">
        <f>((282000-271867)/271867)*100</f>
        <v>3.7271901334108222</v>
      </c>
    </row>
    <row r="640" spans="1:7" ht="15" customHeight="1" x14ac:dyDescent="0.2">
      <c r="A640" s="88"/>
      <c r="B640" s="12">
        <v>1</v>
      </c>
      <c r="D640" s="16">
        <v>79</v>
      </c>
      <c r="E640" s="5" t="s">
        <v>39</v>
      </c>
      <c r="F640" s="5">
        <v>335000</v>
      </c>
      <c r="G640" s="13" t="s">
        <v>40</v>
      </c>
    </row>
    <row r="641" spans="1:7" ht="15" customHeight="1" x14ac:dyDescent="0.2">
      <c r="A641" s="83" t="s">
        <v>912</v>
      </c>
      <c r="B641" s="12">
        <v>2</v>
      </c>
      <c r="D641" s="16">
        <v>48</v>
      </c>
      <c r="E641" s="5" t="s">
        <v>39</v>
      </c>
      <c r="F641" s="5" t="s">
        <v>1570</v>
      </c>
      <c r="G641" s="13" t="s">
        <v>40</v>
      </c>
    </row>
    <row r="642" spans="1:7" ht="15" customHeight="1" x14ac:dyDescent="0.2">
      <c r="A642" s="83"/>
      <c r="E642" s="5"/>
      <c r="F642" s="5"/>
    </row>
    <row r="643" spans="1:7" ht="15" customHeight="1" x14ac:dyDescent="0.2">
      <c r="A643" s="8" t="s">
        <v>71</v>
      </c>
    </row>
    <row r="644" spans="1:7" ht="15" customHeight="1" x14ac:dyDescent="0.2">
      <c r="A644" s="84" t="s">
        <v>922</v>
      </c>
      <c r="B644" s="28">
        <v>2</v>
      </c>
      <c r="C644" s="27"/>
      <c r="D644" s="27">
        <v>67.91</v>
      </c>
      <c r="E644" s="24" t="s">
        <v>39</v>
      </c>
      <c r="F644" s="24">
        <v>180000</v>
      </c>
      <c r="G644" s="24" t="s">
        <v>40</v>
      </c>
    </row>
    <row r="645" spans="1:7" ht="15" customHeight="1" x14ac:dyDescent="0.2">
      <c r="C645" s="15"/>
      <c r="D645" s="15"/>
      <c r="E645" s="26"/>
      <c r="F645" s="24"/>
    </row>
    <row r="646" spans="1:7" ht="15" customHeight="1" x14ac:dyDescent="0.2">
      <c r="A646" s="8" t="s">
        <v>1698</v>
      </c>
    </row>
    <row r="647" spans="1:7" ht="15" customHeight="1" x14ac:dyDescent="0.2">
      <c r="A647" s="86" t="s">
        <v>1815</v>
      </c>
      <c r="B647" s="12">
        <v>1</v>
      </c>
      <c r="D647" s="16">
        <v>107</v>
      </c>
      <c r="E647" s="15">
        <v>390000</v>
      </c>
      <c r="F647" s="15">
        <v>370000</v>
      </c>
      <c r="G647" s="13">
        <f>((F647-E647)/E647)*100</f>
        <v>-5.1282051282051277</v>
      </c>
    </row>
    <row r="648" spans="1:7" ht="15" customHeight="1" x14ac:dyDescent="0.2">
      <c r="B648" s="12">
        <v>1</v>
      </c>
      <c r="D648" s="16">
        <v>116</v>
      </c>
      <c r="E648" s="15" t="s">
        <v>1816</v>
      </c>
      <c r="F648" s="15">
        <v>370000</v>
      </c>
      <c r="G648" s="13" t="s">
        <v>0</v>
      </c>
    </row>
    <row r="649" spans="1:7" ht="15" customHeight="1" x14ac:dyDescent="0.2">
      <c r="B649" s="12">
        <v>2</v>
      </c>
      <c r="D649" s="16">
        <v>126</v>
      </c>
      <c r="E649" s="15">
        <v>400000</v>
      </c>
      <c r="F649" s="15" t="s">
        <v>1740</v>
      </c>
      <c r="G649" s="13">
        <v>-3.8</v>
      </c>
    </row>
    <row r="650" spans="1:7" ht="15" customHeight="1" x14ac:dyDescent="0.2">
      <c r="E650" s="15"/>
      <c r="F650" s="15"/>
    </row>
    <row r="651" spans="1:7" ht="15" customHeight="1" x14ac:dyDescent="0.2">
      <c r="A651" s="8" t="s">
        <v>76</v>
      </c>
      <c r="E651" s="15"/>
      <c r="F651" s="5"/>
    </row>
    <row r="652" spans="1:7" ht="15" customHeight="1" x14ac:dyDescent="0.2">
      <c r="A652" s="83" t="s">
        <v>1571</v>
      </c>
      <c r="B652" s="12">
        <v>1</v>
      </c>
      <c r="D652" s="16">
        <v>60</v>
      </c>
      <c r="E652" s="5">
        <v>180000</v>
      </c>
      <c r="F652" s="5">
        <v>185000</v>
      </c>
      <c r="G652" s="13">
        <f>((F652-E652)/E652)*100</f>
        <v>2.7777777777777777</v>
      </c>
    </row>
    <row r="653" spans="1:7" ht="15" customHeight="1" x14ac:dyDescent="0.2">
      <c r="A653" s="3"/>
      <c r="B653" s="12">
        <v>2</v>
      </c>
      <c r="D653" s="16">
        <v>69</v>
      </c>
      <c r="E653" s="15">
        <v>200000</v>
      </c>
      <c r="F653" s="5" t="s">
        <v>1572</v>
      </c>
      <c r="G653" s="13">
        <v>3.8</v>
      </c>
    </row>
    <row r="654" spans="1:7" ht="15" customHeight="1" x14ac:dyDescent="0.2">
      <c r="A654" s="3"/>
      <c r="B654" s="12">
        <v>2</v>
      </c>
      <c r="D654" s="16">
        <v>72</v>
      </c>
      <c r="E654" s="15" t="s">
        <v>39</v>
      </c>
      <c r="F654" s="5" t="s">
        <v>1573</v>
      </c>
      <c r="G654" s="13" t="s">
        <v>40</v>
      </c>
    </row>
    <row r="655" spans="1:7" ht="15" customHeight="1" x14ac:dyDescent="0.2">
      <c r="A655" s="25"/>
      <c r="B655" s="12">
        <v>2</v>
      </c>
      <c r="D655" s="16">
        <v>82</v>
      </c>
      <c r="E655" s="5">
        <v>210000</v>
      </c>
      <c r="F655" s="5">
        <v>230000</v>
      </c>
      <c r="G655" s="13">
        <v>9.5</v>
      </c>
    </row>
    <row r="656" spans="1:7" ht="15" customHeight="1" x14ac:dyDescent="0.2">
      <c r="A656" s="83" t="s">
        <v>1574</v>
      </c>
      <c r="B656" s="12">
        <v>5</v>
      </c>
      <c r="D656" s="16">
        <v>30</v>
      </c>
      <c r="E656" s="15" t="s">
        <v>1575</v>
      </c>
      <c r="F656" s="15" t="s">
        <v>1575</v>
      </c>
      <c r="G656" s="13" t="s">
        <v>0</v>
      </c>
    </row>
    <row r="657" spans="1:7" ht="15" customHeight="1" x14ac:dyDescent="0.2">
      <c r="A657" s="3"/>
      <c r="B657" s="12">
        <v>3</v>
      </c>
      <c r="D657" s="16">
        <v>41</v>
      </c>
      <c r="E657" s="15" t="s">
        <v>1576</v>
      </c>
      <c r="F657" s="5" t="s">
        <v>1577</v>
      </c>
      <c r="G657" s="13">
        <f>((117667-102667)/102667)*100</f>
        <v>14.61034217421372</v>
      </c>
    </row>
    <row r="658" spans="1:7" ht="15" customHeight="1" x14ac:dyDescent="0.2">
      <c r="A658" s="3"/>
      <c r="B658" s="11">
        <v>4</v>
      </c>
      <c r="C658" s="21"/>
      <c r="D658" s="21">
        <v>62</v>
      </c>
      <c r="E658" s="10" t="s">
        <v>1578</v>
      </c>
      <c r="F658" s="26" t="s">
        <v>1579</v>
      </c>
      <c r="G658" s="13">
        <f>((160500-155000)/155000)*100</f>
        <v>3.5483870967741935</v>
      </c>
    </row>
    <row r="659" spans="1:7" ht="15" customHeight="1" x14ac:dyDescent="0.2">
      <c r="A659" s="3"/>
      <c r="B659" s="12">
        <v>1</v>
      </c>
      <c r="D659" s="16">
        <v>105</v>
      </c>
      <c r="E659" s="5" t="s">
        <v>39</v>
      </c>
      <c r="F659" s="5">
        <v>250000</v>
      </c>
      <c r="G659" s="13" t="s">
        <v>40</v>
      </c>
    </row>
    <row r="660" spans="1:7" ht="15" customHeight="1" x14ac:dyDescent="0.2">
      <c r="A660" s="83" t="s">
        <v>1580</v>
      </c>
      <c r="B660" s="12">
        <v>3</v>
      </c>
      <c r="D660" s="16">
        <v>83</v>
      </c>
      <c r="E660" s="15">
        <v>295000</v>
      </c>
      <c r="F660" s="24" t="s">
        <v>341</v>
      </c>
      <c r="G660" s="13">
        <f>((311000-E660)/E660)*100</f>
        <v>5.4237288135593218</v>
      </c>
    </row>
    <row r="661" spans="1:7" ht="15" customHeight="1" x14ac:dyDescent="0.2">
      <c r="E661" s="15"/>
      <c r="F661" s="5"/>
    </row>
    <row r="662" spans="1:7" ht="15" customHeight="1" x14ac:dyDescent="0.2">
      <c r="A662" s="8" t="s">
        <v>78</v>
      </c>
      <c r="E662" s="15"/>
      <c r="F662" s="5"/>
    </row>
    <row r="663" spans="1:7" ht="15" customHeight="1" x14ac:dyDescent="0.2">
      <c r="A663" s="84" t="s">
        <v>1581</v>
      </c>
      <c r="B663" s="28">
        <v>1</v>
      </c>
      <c r="C663" s="27"/>
      <c r="D663" s="27">
        <v>91</v>
      </c>
      <c r="E663" s="24" t="s">
        <v>281</v>
      </c>
      <c r="F663" s="24">
        <v>388000</v>
      </c>
      <c r="G663" s="13">
        <f>((F663-405000)/405000)*100</f>
        <v>-4.1975308641975309</v>
      </c>
    </row>
    <row r="664" spans="1:7" ht="15" customHeight="1" x14ac:dyDescent="0.2">
      <c r="A664" s="19"/>
      <c r="B664" s="28">
        <v>1</v>
      </c>
      <c r="C664" s="27"/>
      <c r="D664" s="27">
        <v>111</v>
      </c>
      <c r="E664" s="24" t="s">
        <v>39</v>
      </c>
      <c r="F664" s="24">
        <v>420000</v>
      </c>
      <c r="G664" s="24" t="s">
        <v>40</v>
      </c>
    </row>
    <row r="665" spans="1:7" ht="15" customHeight="1" x14ac:dyDescent="0.2">
      <c r="A665" s="83" t="s">
        <v>930</v>
      </c>
      <c r="B665" s="12">
        <v>3</v>
      </c>
      <c r="D665" s="16">
        <v>61</v>
      </c>
      <c r="E665" s="15" t="s">
        <v>1582</v>
      </c>
      <c r="F665" s="26" t="s">
        <v>1583</v>
      </c>
      <c r="G665" s="13">
        <f>((235000-230000)/230000)*100</f>
        <v>2.1739130434782608</v>
      </c>
    </row>
    <row r="666" spans="1:7" ht="15" customHeight="1" x14ac:dyDescent="0.2">
      <c r="A666" s="3"/>
      <c r="B666" s="12">
        <v>1</v>
      </c>
      <c r="D666" s="16">
        <v>80</v>
      </c>
      <c r="E666" s="5">
        <v>330000</v>
      </c>
      <c r="F666" s="26">
        <v>320000</v>
      </c>
      <c r="G666" s="13">
        <v>-3</v>
      </c>
    </row>
    <row r="667" spans="1:7" ht="15" customHeight="1" x14ac:dyDescent="0.2">
      <c r="A667" s="3"/>
      <c r="B667" s="12">
        <v>1</v>
      </c>
      <c r="D667" s="16">
        <v>88</v>
      </c>
      <c r="E667" s="15" t="s">
        <v>39</v>
      </c>
      <c r="F667" s="5">
        <v>320000</v>
      </c>
      <c r="G667" s="22" t="s">
        <v>40</v>
      </c>
    </row>
    <row r="668" spans="1:7" ht="15" customHeight="1" x14ac:dyDescent="0.2">
      <c r="A668" s="83" t="s">
        <v>305</v>
      </c>
      <c r="B668" s="28">
        <v>6</v>
      </c>
      <c r="C668" s="27"/>
      <c r="D668" s="27">
        <v>68.390000000000015</v>
      </c>
      <c r="E668" s="24" t="s">
        <v>1584</v>
      </c>
      <c r="F668" s="24" t="s">
        <v>1585</v>
      </c>
      <c r="G668" s="13" t="s">
        <v>0</v>
      </c>
    </row>
    <row r="669" spans="1:7" ht="15" customHeight="1" x14ac:dyDescent="0.2">
      <c r="A669" s="83"/>
      <c r="B669" s="12">
        <v>2</v>
      </c>
      <c r="D669" s="21">
        <v>87</v>
      </c>
      <c r="E669" s="10" t="s">
        <v>1586</v>
      </c>
      <c r="F669" s="26" t="s">
        <v>1587</v>
      </c>
      <c r="G669" s="13" t="s">
        <v>0</v>
      </c>
    </row>
    <row r="670" spans="1:7" ht="15" customHeight="1" x14ac:dyDescent="0.2">
      <c r="A670" s="83" t="s">
        <v>932</v>
      </c>
      <c r="B670" s="12">
        <v>5</v>
      </c>
      <c r="D670" s="16">
        <v>61</v>
      </c>
      <c r="E670" s="5" t="s">
        <v>1588</v>
      </c>
      <c r="F670" s="26" t="s">
        <v>1589</v>
      </c>
      <c r="G670" s="13" t="s">
        <v>0</v>
      </c>
    </row>
    <row r="671" spans="1:7" ht="15" customHeight="1" x14ac:dyDescent="0.2">
      <c r="A671" s="88"/>
      <c r="B671" s="12">
        <v>5</v>
      </c>
      <c r="D671" s="21">
        <v>80</v>
      </c>
      <c r="E671" s="10" t="s">
        <v>1590</v>
      </c>
      <c r="F671" s="26" t="s">
        <v>1591</v>
      </c>
      <c r="G671" s="13">
        <f>((311960-293500)/293500)*100</f>
        <v>6.2896081771720613</v>
      </c>
    </row>
    <row r="672" spans="1:7" ht="15" customHeight="1" x14ac:dyDescent="0.2">
      <c r="A672" s="83" t="s">
        <v>933</v>
      </c>
      <c r="B672" s="12">
        <v>2</v>
      </c>
      <c r="D672" s="16">
        <v>31</v>
      </c>
      <c r="E672" s="5">
        <v>175000</v>
      </c>
      <c r="F672" s="5" t="s">
        <v>1592</v>
      </c>
      <c r="G672" s="13" t="s">
        <v>0</v>
      </c>
    </row>
    <row r="673" spans="1:7" ht="15" customHeight="1" x14ac:dyDescent="0.2">
      <c r="A673" s="83"/>
      <c r="B673" s="11">
        <v>3</v>
      </c>
      <c r="D673" s="21">
        <v>40</v>
      </c>
      <c r="E673" s="10" t="s">
        <v>1593</v>
      </c>
      <c r="F673" s="26" t="s">
        <v>1594</v>
      </c>
      <c r="G673" s="13">
        <f>((176667-163333)/163333)*100</f>
        <v>8.163690129979857</v>
      </c>
    </row>
    <row r="674" spans="1:7" ht="15" customHeight="1" x14ac:dyDescent="0.2">
      <c r="A674" s="83"/>
      <c r="B674" s="12">
        <v>1</v>
      </c>
      <c r="D674" s="16">
        <v>81</v>
      </c>
      <c r="E674" s="15" t="s">
        <v>39</v>
      </c>
      <c r="F674" s="5">
        <v>345000</v>
      </c>
      <c r="G674" s="22" t="s">
        <v>40</v>
      </c>
    </row>
    <row r="675" spans="1:7" ht="15" customHeight="1" x14ac:dyDescent="0.2">
      <c r="A675" s="83" t="s">
        <v>934</v>
      </c>
      <c r="B675" s="12">
        <v>3</v>
      </c>
      <c r="D675" s="16">
        <v>85</v>
      </c>
      <c r="E675" s="5" t="s">
        <v>39</v>
      </c>
      <c r="F675" s="24" t="s">
        <v>1523</v>
      </c>
      <c r="G675" s="22" t="s">
        <v>40</v>
      </c>
    </row>
    <row r="676" spans="1:7" ht="15" customHeight="1" x14ac:dyDescent="0.2">
      <c r="A676" s="83" t="s">
        <v>935</v>
      </c>
      <c r="B676" s="12">
        <v>1</v>
      </c>
      <c r="D676" s="16">
        <v>41</v>
      </c>
      <c r="E676" s="5" t="s">
        <v>39</v>
      </c>
      <c r="F676" s="5">
        <v>175000</v>
      </c>
      <c r="G676" s="22" t="s">
        <v>40</v>
      </c>
    </row>
    <row r="677" spans="1:7" ht="15" customHeight="1" x14ac:dyDescent="0.2">
      <c r="A677" s="83"/>
      <c r="B677" s="28">
        <v>2</v>
      </c>
      <c r="C677" s="27"/>
      <c r="D677" s="27">
        <v>63</v>
      </c>
      <c r="E677" s="5">
        <v>240000</v>
      </c>
      <c r="F677" s="24" t="s">
        <v>506</v>
      </c>
      <c r="G677" s="13">
        <f>((245000-E677)/E677)*100</f>
        <v>2.083333333333333</v>
      </c>
    </row>
    <row r="678" spans="1:7" ht="15" customHeight="1" x14ac:dyDescent="0.2">
      <c r="A678" s="83"/>
      <c r="B678" s="11">
        <v>1</v>
      </c>
      <c r="C678" s="21"/>
      <c r="D678" s="21">
        <v>79</v>
      </c>
      <c r="E678" s="26" t="s">
        <v>39</v>
      </c>
      <c r="F678" s="26">
        <v>270000</v>
      </c>
      <c r="G678" s="22" t="s">
        <v>40</v>
      </c>
    </row>
    <row r="679" spans="1:7" ht="15" customHeight="1" x14ac:dyDescent="0.2">
      <c r="A679" s="83" t="s">
        <v>936</v>
      </c>
      <c r="B679" s="28">
        <v>1</v>
      </c>
      <c r="C679" s="27"/>
      <c r="D679" s="27">
        <v>43</v>
      </c>
      <c r="E679" s="26" t="s">
        <v>39</v>
      </c>
      <c r="F679" s="24">
        <v>180000</v>
      </c>
      <c r="G679" s="22" t="s">
        <v>40</v>
      </c>
    </row>
    <row r="680" spans="1:7" ht="15" customHeight="1" x14ac:dyDescent="0.2">
      <c r="A680" s="83"/>
      <c r="B680" s="28">
        <v>3</v>
      </c>
      <c r="D680" s="27">
        <v>63</v>
      </c>
      <c r="E680" s="24" t="s">
        <v>1595</v>
      </c>
      <c r="F680" s="24" t="s">
        <v>1596</v>
      </c>
      <c r="G680" s="13">
        <f>((233333-250000)/250000)*100</f>
        <v>-6.6668000000000003</v>
      </c>
    </row>
    <row r="681" spans="1:7" ht="15" customHeight="1" x14ac:dyDescent="0.2">
      <c r="A681" s="83"/>
      <c r="B681" s="28">
        <v>1</v>
      </c>
      <c r="C681" s="27"/>
      <c r="D681" s="27">
        <v>81</v>
      </c>
      <c r="E681" s="24" t="s">
        <v>39</v>
      </c>
      <c r="F681" s="24">
        <v>250000</v>
      </c>
      <c r="G681" s="24" t="s">
        <v>40</v>
      </c>
    </row>
    <row r="682" spans="1:7" ht="15" customHeight="1" x14ac:dyDescent="0.2">
      <c r="A682" s="83" t="s">
        <v>1597</v>
      </c>
      <c r="B682" s="28">
        <v>1</v>
      </c>
      <c r="C682" s="27"/>
      <c r="D682" s="27">
        <v>43</v>
      </c>
      <c r="E682" s="24" t="s">
        <v>39</v>
      </c>
      <c r="F682" s="24">
        <v>190000</v>
      </c>
      <c r="G682" s="24" t="s">
        <v>40</v>
      </c>
    </row>
    <row r="683" spans="1:7" ht="15" customHeight="1" x14ac:dyDescent="0.2">
      <c r="A683" s="83"/>
      <c r="B683" s="11">
        <v>2</v>
      </c>
      <c r="C683" s="21"/>
      <c r="D683" s="21">
        <v>62</v>
      </c>
      <c r="E683" s="10">
        <v>230000</v>
      </c>
      <c r="F683" s="26">
        <v>250000</v>
      </c>
      <c r="G683" s="13">
        <f>((F683-E683)/E683)*100</f>
        <v>8.695652173913043</v>
      </c>
    </row>
    <row r="684" spans="1:7" ht="15" customHeight="1" x14ac:dyDescent="0.2">
      <c r="A684" s="83"/>
      <c r="B684" s="12">
        <v>1</v>
      </c>
      <c r="D684" s="16">
        <v>79</v>
      </c>
      <c r="E684" s="5" t="s">
        <v>39</v>
      </c>
      <c r="F684" s="5">
        <v>250000</v>
      </c>
      <c r="G684" s="22" t="s">
        <v>40</v>
      </c>
    </row>
    <row r="685" spans="1:7" ht="15" customHeight="1" x14ac:dyDescent="0.2">
      <c r="A685" s="83" t="s">
        <v>937</v>
      </c>
      <c r="B685" s="12">
        <v>1</v>
      </c>
      <c r="D685" s="16">
        <v>31</v>
      </c>
      <c r="E685" s="5" t="s">
        <v>39</v>
      </c>
      <c r="F685" s="5">
        <v>170000</v>
      </c>
      <c r="G685" s="22" t="s">
        <v>40</v>
      </c>
    </row>
    <row r="686" spans="1:7" ht="15" customHeight="1" x14ac:dyDescent="0.2">
      <c r="A686" s="83"/>
      <c r="B686" s="11">
        <v>7</v>
      </c>
      <c r="C686" s="21"/>
      <c r="D686" s="21">
        <v>36</v>
      </c>
      <c r="E686" s="10" t="s">
        <v>1598</v>
      </c>
      <c r="F686" s="26" t="s">
        <v>618</v>
      </c>
      <c r="G686" s="13" t="s">
        <v>0</v>
      </c>
    </row>
    <row r="687" spans="1:7" ht="15" customHeight="1" x14ac:dyDescent="0.2">
      <c r="A687" s="83"/>
      <c r="B687" s="11">
        <v>3</v>
      </c>
      <c r="C687" s="21"/>
      <c r="D687" s="21">
        <v>50</v>
      </c>
      <c r="E687" s="26" t="s">
        <v>1599</v>
      </c>
      <c r="F687" s="26" t="s">
        <v>1549</v>
      </c>
      <c r="G687" s="13" t="s">
        <v>0</v>
      </c>
    </row>
    <row r="688" spans="1:7" ht="15" customHeight="1" x14ac:dyDescent="0.2">
      <c r="A688" s="83"/>
      <c r="B688" s="28">
        <v>3</v>
      </c>
      <c r="C688" s="27"/>
      <c r="D688" s="27">
        <v>70</v>
      </c>
      <c r="E688" s="24">
        <v>350000</v>
      </c>
      <c r="F688" s="24" t="s">
        <v>1600</v>
      </c>
      <c r="G688" s="13">
        <f>((340000-E688)/E688)*100</f>
        <v>-2.8571428571428572</v>
      </c>
    </row>
    <row r="689" spans="1:7" ht="15" customHeight="1" x14ac:dyDescent="0.2">
      <c r="A689" s="83" t="s">
        <v>941</v>
      </c>
      <c r="B689" s="11">
        <v>4</v>
      </c>
      <c r="C689" s="21"/>
      <c r="D689" s="21">
        <v>45</v>
      </c>
      <c r="E689" s="26" t="s">
        <v>377</v>
      </c>
      <c r="F689" s="26" t="s">
        <v>1547</v>
      </c>
      <c r="G689" s="13">
        <f>((252750-260000)/260000)*100</f>
        <v>-2.7884615384615388</v>
      </c>
    </row>
    <row r="690" spans="1:7" ht="15" customHeight="1" x14ac:dyDescent="0.2">
      <c r="A690" s="83"/>
      <c r="B690" s="12">
        <v>1</v>
      </c>
      <c r="D690" s="16">
        <v>48</v>
      </c>
      <c r="E690" s="5" t="s">
        <v>39</v>
      </c>
      <c r="F690" s="5">
        <v>210000</v>
      </c>
      <c r="G690" s="22" t="s">
        <v>40</v>
      </c>
    </row>
    <row r="691" spans="1:7" ht="15" customHeight="1" x14ac:dyDescent="0.2">
      <c r="A691" s="83"/>
      <c r="B691" s="28">
        <v>5</v>
      </c>
      <c r="C691" s="27"/>
      <c r="D691" s="27">
        <v>64</v>
      </c>
      <c r="E691" s="24" t="s">
        <v>1525</v>
      </c>
      <c r="F691" s="24" t="s">
        <v>1601</v>
      </c>
      <c r="G691" s="13">
        <f>((319000-300000)/300000)*100</f>
        <v>6.3333333333333339</v>
      </c>
    </row>
    <row r="692" spans="1:7" ht="15" customHeight="1" x14ac:dyDescent="0.2">
      <c r="A692" s="83" t="s">
        <v>1602</v>
      </c>
      <c r="B692" s="12">
        <v>2</v>
      </c>
      <c r="D692" s="16">
        <v>73</v>
      </c>
      <c r="E692" s="5">
        <v>325000</v>
      </c>
      <c r="F692" s="5" t="s">
        <v>1603</v>
      </c>
      <c r="G692" s="13">
        <f>((350000-E692)/E692)*100</f>
        <v>7.6923076923076925</v>
      </c>
    </row>
    <row r="693" spans="1:7" ht="15" customHeight="1" x14ac:dyDescent="0.2">
      <c r="A693" s="83"/>
      <c r="B693" s="12">
        <v>1</v>
      </c>
      <c r="D693" s="16">
        <v>77</v>
      </c>
      <c r="E693" s="5" t="s">
        <v>39</v>
      </c>
      <c r="F693" s="5">
        <v>380000</v>
      </c>
      <c r="G693" s="22" t="s">
        <v>40</v>
      </c>
    </row>
    <row r="694" spans="1:7" ht="15" customHeight="1" x14ac:dyDescent="0.2">
      <c r="A694" s="83"/>
      <c r="B694" s="12">
        <v>1</v>
      </c>
      <c r="D694" s="16">
        <v>89</v>
      </c>
      <c r="E694" s="5">
        <v>350000</v>
      </c>
      <c r="F694" s="5">
        <v>380000</v>
      </c>
      <c r="G694" s="13">
        <v>8.6</v>
      </c>
    </row>
    <row r="695" spans="1:7" ht="15" customHeight="1" x14ac:dyDescent="0.2">
      <c r="A695" s="83"/>
      <c r="B695" s="12">
        <v>1</v>
      </c>
      <c r="D695" s="16">
        <v>99</v>
      </c>
      <c r="E695" s="5" t="s">
        <v>39</v>
      </c>
      <c r="F695" s="5">
        <v>430000</v>
      </c>
      <c r="G695" s="22" t="s">
        <v>40</v>
      </c>
    </row>
    <row r="696" spans="1:7" ht="15" customHeight="1" x14ac:dyDescent="0.2">
      <c r="A696" s="83"/>
      <c r="B696" s="28">
        <v>1</v>
      </c>
      <c r="C696" s="27"/>
      <c r="D696" s="27">
        <v>125</v>
      </c>
      <c r="E696" s="24" t="s">
        <v>39</v>
      </c>
      <c r="F696" s="24">
        <v>460000</v>
      </c>
      <c r="G696" s="24" t="s">
        <v>40</v>
      </c>
    </row>
    <row r="697" spans="1:7" ht="15" customHeight="1" x14ac:dyDescent="0.2">
      <c r="A697" s="83" t="s">
        <v>1604</v>
      </c>
      <c r="B697" s="12">
        <v>1</v>
      </c>
      <c r="D697" s="16">
        <v>93</v>
      </c>
      <c r="E697" s="5" t="s">
        <v>39</v>
      </c>
      <c r="F697" s="5">
        <v>400000</v>
      </c>
      <c r="G697" s="22" t="s">
        <v>40</v>
      </c>
    </row>
    <row r="698" spans="1:7" ht="15" customHeight="1" x14ac:dyDescent="0.2">
      <c r="A698" s="83" t="s">
        <v>1605</v>
      </c>
      <c r="B698" s="12">
        <v>1</v>
      </c>
      <c r="D698" s="16">
        <v>74</v>
      </c>
      <c r="E698" s="10">
        <v>320000</v>
      </c>
      <c r="F698" s="5">
        <v>300000</v>
      </c>
      <c r="G698" s="13">
        <f>((F698-E698)/E698)*100</f>
        <v>-6.25</v>
      </c>
    </row>
    <row r="699" spans="1:7" ht="15" customHeight="1" x14ac:dyDescent="0.2">
      <c r="A699" s="84" t="s">
        <v>944</v>
      </c>
      <c r="B699" s="28">
        <v>1</v>
      </c>
      <c r="C699" s="27"/>
      <c r="D699" s="27">
        <v>52</v>
      </c>
      <c r="E699" s="24">
        <v>240000</v>
      </c>
      <c r="F699" s="24">
        <v>245000</v>
      </c>
      <c r="G699" s="13">
        <f>((F699-E699)/E699)*100</f>
        <v>2.083333333333333</v>
      </c>
    </row>
    <row r="700" spans="1:7" ht="15" customHeight="1" x14ac:dyDescent="0.2">
      <c r="A700" s="84"/>
      <c r="B700" s="28">
        <v>2</v>
      </c>
      <c r="C700" s="27"/>
      <c r="D700" s="27">
        <v>71</v>
      </c>
      <c r="E700" s="24" t="s">
        <v>1606</v>
      </c>
      <c r="F700" s="24" t="s">
        <v>193</v>
      </c>
      <c r="G700" s="13">
        <f>((305000-319160)/319160)*100</f>
        <v>-4.4366461962651957</v>
      </c>
    </row>
    <row r="701" spans="1:7" ht="15" customHeight="1" x14ac:dyDescent="0.2">
      <c r="A701" s="84"/>
      <c r="B701" s="28">
        <v>1</v>
      </c>
      <c r="C701" s="27"/>
      <c r="D701" s="27">
        <v>116</v>
      </c>
      <c r="E701" s="24" t="s">
        <v>39</v>
      </c>
      <c r="F701" s="24">
        <v>350000</v>
      </c>
      <c r="G701" s="24" t="s">
        <v>40</v>
      </c>
    </row>
    <row r="702" spans="1:7" ht="15" customHeight="1" x14ac:dyDescent="0.2">
      <c r="A702" s="83" t="s">
        <v>1607</v>
      </c>
      <c r="B702" s="28">
        <v>1</v>
      </c>
      <c r="C702" s="27"/>
      <c r="D702" s="27">
        <v>96</v>
      </c>
      <c r="E702" s="24">
        <v>350000</v>
      </c>
      <c r="F702" s="24">
        <v>350000</v>
      </c>
      <c r="G702" s="13" t="s">
        <v>0</v>
      </c>
    </row>
    <row r="703" spans="1:7" ht="15" customHeight="1" x14ac:dyDescent="0.2">
      <c r="A703" s="83"/>
      <c r="B703" s="12">
        <v>2</v>
      </c>
      <c r="D703" s="16">
        <v>101</v>
      </c>
      <c r="E703" s="5" t="s">
        <v>39</v>
      </c>
      <c r="F703" s="26" t="s">
        <v>1608</v>
      </c>
      <c r="G703" s="22" t="s">
        <v>40</v>
      </c>
    </row>
    <row r="704" spans="1:7" ht="15" customHeight="1" x14ac:dyDescent="0.2">
      <c r="A704" s="83" t="s">
        <v>1609</v>
      </c>
      <c r="B704" s="12">
        <v>2</v>
      </c>
      <c r="D704" s="16">
        <v>60</v>
      </c>
      <c r="E704" s="5">
        <v>260000</v>
      </c>
      <c r="F704" s="24" t="s">
        <v>1610</v>
      </c>
      <c r="G704" s="13">
        <f>((277500-E704)/E704)*100</f>
        <v>6.7307692307692308</v>
      </c>
    </row>
    <row r="705" spans="1:7" ht="15" customHeight="1" x14ac:dyDescent="0.2">
      <c r="A705" s="83" t="s">
        <v>945</v>
      </c>
      <c r="B705" s="12">
        <v>1</v>
      </c>
      <c r="D705" s="16">
        <v>57</v>
      </c>
      <c r="E705" s="5">
        <v>210000</v>
      </c>
      <c r="F705" s="5">
        <v>220000</v>
      </c>
      <c r="G705" s="22">
        <v>4.8</v>
      </c>
    </row>
    <row r="706" spans="1:7" ht="15" customHeight="1" x14ac:dyDescent="0.2">
      <c r="A706" s="83"/>
      <c r="B706" s="12">
        <v>2</v>
      </c>
      <c r="D706" s="16">
        <v>59</v>
      </c>
      <c r="E706" s="5" t="s">
        <v>1611</v>
      </c>
      <c r="F706" s="5" t="s">
        <v>1582</v>
      </c>
      <c r="G706" s="13" t="s">
        <v>0</v>
      </c>
    </row>
    <row r="707" spans="1:7" ht="15" customHeight="1" x14ac:dyDescent="0.2">
      <c r="A707" s="83" t="s">
        <v>1612</v>
      </c>
      <c r="B707" s="12">
        <v>2</v>
      </c>
      <c r="D707" s="16">
        <v>60</v>
      </c>
      <c r="E707" s="26" t="s">
        <v>1613</v>
      </c>
      <c r="F707" s="5" t="s">
        <v>1614</v>
      </c>
      <c r="G707" s="13">
        <f>((223800-236667)/236667)*100</f>
        <v>-5.4367529059818223</v>
      </c>
    </row>
    <row r="708" spans="1:7" ht="15" customHeight="1" x14ac:dyDescent="0.2">
      <c r="A708" s="83" t="s">
        <v>946</v>
      </c>
      <c r="B708" s="12">
        <v>3</v>
      </c>
      <c r="D708" s="16">
        <v>99</v>
      </c>
      <c r="E708" s="5">
        <v>380000</v>
      </c>
      <c r="F708" s="5">
        <v>350000</v>
      </c>
      <c r="G708" s="13">
        <f>((F708-E708)/E708)*100</f>
        <v>-7.8947368421052628</v>
      </c>
    </row>
    <row r="709" spans="1:7" ht="15" customHeight="1" x14ac:dyDescent="0.2">
      <c r="A709" s="84" t="s">
        <v>1615</v>
      </c>
      <c r="B709" s="28">
        <v>1</v>
      </c>
      <c r="C709" s="27"/>
      <c r="D709" s="27">
        <v>97.92</v>
      </c>
      <c r="E709" s="24">
        <v>350000</v>
      </c>
      <c r="F709" s="24">
        <v>365000</v>
      </c>
      <c r="G709" s="13">
        <v>4.3</v>
      </c>
    </row>
    <row r="710" spans="1:7" ht="15" customHeight="1" x14ac:dyDescent="0.2">
      <c r="A710" s="84" t="s">
        <v>948</v>
      </c>
      <c r="B710" s="28">
        <v>2</v>
      </c>
      <c r="C710" s="27"/>
      <c r="D710" s="27">
        <v>67</v>
      </c>
      <c r="E710" s="24" t="s">
        <v>39</v>
      </c>
      <c r="F710" s="24" t="s">
        <v>1616</v>
      </c>
      <c r="G710" s="24" t="s">
        <v>40</v>
      </c>
    </row>
    <row r="711" spans="1:7" ht="15" customHeight="1" x14ac:dyDescent="0.2">
      <c r="A711" s="84"/>
      <c r="B711" s="28">
        <v>2</v>
      </c>
      <c r="C711" s="27"/>
      <c r="D711" s="27">
        <v>97</v>
      </c>
      <c r="E711" s="24" t="s">
        <v>39</v>
      </c>
      <c r="F711" s="24" t="s">
        <v>1617</v>
      </c>
      <c r="G711" s="24" t="s">
        <v>40</v>
      </c>
    </row>
    <row r="712" spans="1:7" ht="15" customHeight="1" x14ac:dyDescent="0.2">
      <c r="A712" s="84" t="s">
        <v>949</v>
      </c>
      <c r="B712" s="28">
        <v>1</v>
      </c>
      <c r="C712" s="27"/>
      <c r="D712" s="27">
        <v>96.89</v>
      </c>
      <c r="E712" s="24" t="s">
        <v>1600</v>
      </c>
      <c r="F712" s="24">
        <v>360000</v>
      </c>
      <c r="G712" s="13">
        <f>((F712-335000)/335000)*100</f>
        <v>7.4626865671641784</v>
      </c>
    </row>
    <row r="713" spans="1:7" ht="15" customHeight="1" x14ac:dyDescent="0.2">
      <c r="A713" s="83" t="s">
        <v>1618</v>
      </c>
      <c r="B713" s="12">
        <v>1</v>
      </c>
      <c r="D713" s="16">
        <v>79</v>
      </c>
      <c r="E713" s="5" t="s">
        <v>39</v>
      </c>
      <c r="F713" s="5">
        <v>300000</v>
      </c>
      <c r="G713" s="22" t="s">
        <v>40</v>
      </c>
    </row>
    <row r="714" spans="1:7" ht="15" customHeight="1" x14ac:dyDescent="0.2">
      <c r="A714" s="83" t="s">
        <v>1619</v>
      </c>
      <c r="B714" s="12">
        <v>3</v>
      </c>
      <c r="D714" s="16">
        <v>97</v>
      </c>
      <c r="E714" s="26">
        <v>350000</v>
      </c>
      <c r="F714" s="5" t="s">
        <v>1620</v>
      </c>
      <c r="G714" s="13">
        <f>((359333-E714)/E714)*100</f>
        <v>2.6665714285714284</v>
      </c>
    </row>
    <row r="715" spans="1:7" ht="15" customHeight="1" x14ac:dyDescent="0.2">
      <c r="A715" s="83" t="s">
        <v>312</v>
      </c>
      <c r="B715" s="12">
        <v>2</v>
      </c>
      <c r="D715" s="16">
        <v>65</v>
      </c>
      <c r="E715" s="26" t="s">
        <v>1621</v>
      </c>
      <c r="F715" s="26" t="s">
        <v>1583</v>
      </c>
      <c r="G715" s="13">
        <f>((235000-220200)/220200)*100</f>
        <v>6.7211625794732051</v>
      </c>
    </row>
    <row r="716" spans="1:7" ht="15" customHeight="1" x14ac:dyDescent="0.2">
      <c r="A716" s="83"/>
      <c r="B716" s="28">
        <v>2</v>
      </c>
      <c r="C716" s="27"/>
      <c r="D716" s="27">
        <v>72</v>
      </c>
      <c r="E716" s="24" t="s">
        <v>506</v>
      </c>
      <c r="F716" s="24" t="s">
        <v>1622</v>
      </c>
      <c r="G716" s="13">
        <f>((237500-245000)/245000)*100</f>
        <v>-3.0612244897959182</v>
      </c>
    </row>
    <row r="717" spans="1:7" ht="15" customHeight="1" x14ac:dyDescent="0.2">
      <c r="A717" s="86" t="s">
        <v>951</v>
      </c>
      <c r="B717" s="12">
        <v>2</v>
      </c>
      <c r="D717" s="16">
        <v>70</v>
      </c>
      <c r="E717" s="26" t="s">
        <v>377</v>
      </c>
      <c r="F717" s="5" t="s">
        <v>1549</v>
      </c>
      <c r="G717" s="13">
        <f>((255000-262000)/262000)*100</f>
        <v>-2.6717557251908395</v>
      </c>
    </row>
    <row r="718" spans="1:7" ht="15" customHeight="1" x14ac:dyDescent="0.2">
      <c r="A718" s="94"/>
      <c r="B718" s="12">
        <v>2</v>
      </c>
      <c r="D718" s="16">
        <v>79</v>
      </c>
      <c r="E718" s="26" t="s">
        <v>1623</v>
      </c>
      <c r="F718" s="5" t="s">
        <v>1565</v>
      </c>
      <c r="G718" s="13">
        <f>((270000-258000)/258000)*100</f>
        <v>4.6511627906976747</v>
      </c>
    </row>
    <row r="719" spans="1:7" ht="15" customHeight="1" x14ac:dyDescent="0.2">
      <c r="A719" s="84" t="s">
        <v>953</v>
      </c>
      <c r="B719" s="28">
        <v>1</v>
      </c>
      <c r="C719" s="27"/>
      <c r="D719" s="27">
        <v>78.959999999999994</v>
      </c>
      <c r="E719" s="24" t="s">
        <v>39</v>
      </c>
      <c r="F719" s="24">
        <v>240000</v>
      </c>
      <c r="G719" s="24" t="s">
        <v>40</v>
      </c>
    </row>
    <row r="720" spans="1:7" ht="15" customHeight="1" x14ac:dyDescent="0.2">
      <c r="E720" s="15"/>
      <c r="F720" s="5"/>
    </row>
    <row r="721" spans="1:7" ht="15" customHeight="1" x14ac:dyDescent="0.2">
      <c r="A721" s="8" t="s">
        <v>105</v>
      </c>
      <c r="E721" s="15"/>
      <c r="F721" s="5"/>
    </row>
    <row r="722" spans="1:7" ht="15" customHeight="1" x14ac:dyDescent="0.2">
      <c r="A722" s="86" t="s">
        <v>954</v>
      </c>
      <c r="B722" s="12">
        <v>1</v>
      </c>
      <c r="D722" s="16">
        <v>62</v>
      </c>
      <c r="E722" s="5" t="s">
        <v>1624</v>
      </c>
      <c r="F722" s="5">
        <v>220000</v>
      </c>
      <c r="G722" s="13" t="s">
        <v>0</v>
      </c>
    </row>
    <row r="723" spans="1:7" ht="15" customHeight="1" x14ac:dyDescent="0.2">
      <c r="A723" s="83" t="s">
        <v>1625</v>
      </c>
      <c r="B723" s="28">
        <v>2</v>
      </c>
      <c r="D723" s="16">
        <v>84</v>
      </c>
      <c r="E723" s="5" t="s">
        <v>39</v>
      </c>
      <c r="F723" s="24" t="s">
        <v>1626</v>
      </c>
      <c r="G723" s="22" t="s">
        <v>40</v>
      </c>
    </row>
    <row r="724" spans="1:7" ht="15" customHeight="1" x14ac:dyDescent="0.2">
      <c r="A724" s="84" t="s">
        <v>1627</v>
      </c>
      <c r="B724" s="28">
        <v>3</v>
      </c>
      <c r="C724" s="27"/>
      <c r="D724" s="27">
        <v>74.73</v>
      </c>
      <c r="E724" s="24">
        <v>240000</v>
      </c>
      <c r="F724" s="24" t="s">
        <v>1628</v>
      </c>
      <c r="G724" s="13">
        <f>((260333-E724)/E724)*100</f>
        <v>8.4720833333333321</v>
      </c>
    </row>
    <row r="725" spans="1:7" ht="15" customHeight="1" x14ac:dyDescent="0.2">
      <c r="A725" s="83" t="s">
        <v>957</v>
      </c>
      <c r="B725" s="12">
        <v>14</v>
      </c>
      <c r="D725" s="16">
        <v>79</v>
      </c>
      <c r="E725" s="5" t="s">
        <v>1629</v>
      </c>
      <c r="F725" s="5" t="s">
        <v>1630</v>
      </c>
      <c r="G725" s="13">
        <f>((319286-294563)/294563)*100</f>
        <v>8.3931111510950114</v>
      </c>
    </row>
    <row r="726" spans="1:7" ht="15" customHeight="1" x14ac:dyDescent="0.2">
      <c r="A726" s="83" t="s">
        <v>616</v>
      </c>
      <c r="B726" s="28">
        <v>2</v>
      </c>
      <c r="D726" s="16">
        <v>69</v>
      </c>
      <c r="E726" s="26" t="s">
        <v>1631</v>
      </c>
      <c r="F726" s="24" t="s">
        <v>1632</v>
      </c>
      <c r="G726" s="13">
        <f>((220000-201667)/201667)*100</f>
        <v>9.0907287756549167</v>
      </c>
    </row>
    <row r="727" spans="1:7" ht="15" customHeight="1" x14ac:dyDescent="0.2">
      <c r="A727" s="86" t="s">
        <v>619</v>
      </c>
      <c r="B727" s="12">
        <v>2</v>
      </c>
      <c r="D727" s="16">
        <v>60.385000000000005</v>
      </c>
      <c r="E727" s="15" t="s">
        <v>620</v>
      </c>
      <c r="F727" s="15" t="s">
        <v>621</v>
      </c>
      <c r="G727" s="13" t="s">
        <v>0</v>
      </c>
    </row>
    <row r="728" spans="1:7" ht="15" customHeight="1" x14ac:dyDescent="0.2">
      <c r="E728" s="15"/>
      <c r="F728" s="5"/>
    </row>
    <row r="729" spans="1:7" ht="15" customHeight="1" x14ac:dyDescent="0.2">
      <c r="A729" s="46" t="s">
        <v>2069</v>
      </c>
      <c r="B729" s="64"/>
      <c r="C729" s="59"/>
      <c r="D729" s="59"/>
      <c r="E729" s="64"/>
      <c r="F729" s="64"/>
      <c r="G729" s="59"/>
    </row>
    <row r="730" spans="1:7" ht="15" customHeight="1" x14ac:dyDescent="0.2">
      <c r="A730" s="86" t="s">
        <v>2121</v>
      </c>
      <c r="B730" s="12">
        <v>7</v>
      </c>
      <c r="D730" s="16">
        <v>84.82285714285716</v>
      </c>
      <c r="E730" s="12" t="s">
        <v>2122</v>
      </c>
      <c r="F730" s="12" t="s">
        <v>2123</v>
      </c>
      <c r="G730" s="29">
        <v>5.4</v>
      </c>
    </row>
    <row r="731" spans="1:7" ht="15" customHeight="1" x14ac:dyDescent="0.2">
      <c r="A731" s="86" t="s">
        <v>2124</v>
      </c>
      <c r="B731" s="12">
        <v>11</v>
      </c>
      <c r="D731" s="16">
        <v>58.857272727272736</v>
      </c>
      <c r="E731" s="12" t="s">
        <v>2125</v>
      </c>
      <c r="F731" s="12" t="s">
        <v>2126</v>
      </c>
      <c r="G731" s="29">
        <v>2.5</v>
      </c>
    </row>
    <row r="732" spans="1:7" ht="15" customHeight="1" x14ac:dyDescent="0.2">
      <c r="A732" s="86" t="s">
        <v>2127</v>
      </c>
      <c r="B732" s="12">
        <v>3</v>
      </c>
      <c r="D732" s="16">
        <v>81.061000000000007</v>
      </c>
      <c r="E732" s="12" t="s">
        <v>2128</v>
      </c>
      <c r="F732" s="12" t="s">
        <v>1595</v>
      </c>
      <c r="G732" s="29">
        <v>8.3000000000000007</v>
      </c>
    </row>
    <row r="733" spans="1:7" ht="15" customHeight="1" x14ac:dyDescent="0.2">
      <c r="A733" s="86" t="s">
        <v>2129</v>
      </c>
      <c r="B733" s="12">
        <v>20</v>
      </c>
      <c r="D733" s="16">
        <v>88.706000000000031</v>
      </c>
      <c r="E733" s="12" t="s">
        <v>2130</v>
      </c>
      <c r="F733" s="12" t="s">
        <v>2131</v>
      </c>
      <c r="G733" s="29">
        <v>4.4000000000000004</v>
      </c>
    </row>
    <row r="734" spans="1:7" ht="15" customHeight="1" x14ac:dyDescent="0.2">
      <c r="A734" s="86" t="s">
        <v>2132</v>
      </c>
      <c r="B734" s="12">
        <v>13</v>
      </c>
      <c r="D734" s="16">
        <v>66.889230769230764</v>
      </c>
      <c r="E734" s="12" t="s">
        <v>2250</v>
      </c>
      <c r="F734" s="12" t="s">
        <v>2133</v>
      </c>
      <c r="G734" s="13">
        <v>2.9</v>
      </c>
    </row>
    <row r="735" spans="1:7" ht="15" customHeight="1" x14ac:dyDescent="0.2">
      <c r="A735" s="86" t="s">
        <v>2134</v>
      </c>
      <c r="B735" s="12">
        <v>3</v>
      </c>
      <c r="D735" s="16">
        <v>80.099999999999994</v>
      </c>
      <c r="E735" s="15" t="s">
        <v>2135</v>
      </c>
      <c r="F735" s="15" t="s">
        <v>2136</v>
      </c>
      <c r="G735" s="29" t="s">
        <v>0</v>
      </c>
    </row>
    <row r="736" spans="1:7" ht="15" customHeight="1" x14ac:dyDescent="0.2">
      <c r="A736" s="83" t="s">
        <v>2116</v>
      </c>
      <c r="B736" s="4">
        <v>1</v>
      </c>
      <c r="C736" s="68"/>
      <c r="D736" s="68">
        <v>73</v>
      </c>
      <c r="E736" s="15">
        <v>60000</v>
      </c>
      <c r="F736" s="15">
        <v>55000</v>
      </c>
      <c r="G736" s="6">
        <v>-9.0909090909090917</v>
      </c>
    </row>
    <row r="737" spans="1:7" ht="15" customHeight="1" x14ac:dyDescent="0.2">
      <c r="A737" s="86" t="s">
        <v>2137</v>
      </c>
      <c r="B737" s="12">
        <v>3</v>
      </c>
      <c r="D737" s="16">
        <v>52.406666666666666</v>
      </c>
      <c r="E737" s="15">
        <v>120000</v>
      </c>
      <c r="F737" s="12" t="s">
        <v>303</v>
      </c>
      <c r="G737" s="29" t="s">
        <v>0</v>
      </c>
    </row>
    <row r="738" spans="1:7" ht="15" customHeight="1" x14ac:dyDescent="0.2">
      <c r="A738" s="86" t="s">
        <v>1552</v>
      </c>
      <c r="B738" s="12">
        <v>29</v>
      </c>
      <c r="D738" s="16">
        <v>73.202413793103489</v>
      </c>
      <c r="E738" s="12" t="s">
        <v>1560</v>
      </c>
      <c r="F738" s="12" t="s">
        <v>2138</v>
      </c>
      <c r="G738" s="29">
        <v>2.2999999999999998</v>
      </c>
    </row>
    <row r="739" spans="1:7" ht="15" customHeight="1" x14ac:dyDescent="0.2">
      <c r="A739" s="86" t="s">
        <v>2230</v>
      </c>
      <c r="B739" s="12">
        <v>14</v>
      </c>
      <c r="D739" s="16">
        <v>53.788571428571423</v>
      </c>
      <c r="E739" s="12" t="s">
        <v>2139</v>
      </c>
      <c r="F739" s="12" t="s">
        <v>2126</v>
      </c>
      <c r="G739" s="29">
        <v>13.9</v>
      </c>
    </row>
    <row r="740" spans="1:7" ht="15" customHeight="1" x14ac:dyDescent="0.2">
      <c r="A740" s="86" t="s">
        <v>2140</v>
      </c>
      <c r="B740" s="12">
        <v>2</v>
      </c>
      <c r="D740" s="16">
        <v>94.57</v>
      </c>
      <c r="E740" s="15">
        <v>370000</v>
      </c>
      <c r="F740" s="12" t="s">
        <v>2141</v>
      </c>
      <c r="G740" s="29" t="s">
        <v>0</v>
      </c>
    </row>
    <row r="741" spans="1:7" ht="15" customHeight="1" x14ac:dyDescent="0.2">
      <c r="A741" s="86" t="s">
        <v>2097</v>
      </c>
      <c r="B741" s="12">
        <v>1</v>
      </c>
      <c r="D741" s="16">
        <v>62</v>
      </c>
      <c r="E741" s="15" t="s">
        <v>39</v>
      </c>
      <c r="F741" s="15">
        <v>100000</v>
      </c>
      <c r="G741" s="29" t="s">
        <v>40</v>
      </c>
    </row>
    <row r="742" spans="1:7" ht="15" customHeight="1" x14ac:dyDescent="0.2">
      <c r="A742" s="86" t="s">
        <v>2142</v>
      </c>
      <c r="B742" s="12">
        <v>2</v>
      </c>
      <c r="D742" s="16">
        <v>111.7</v>
      </c>
      <c r="E742" s="12" t="s">
        <v>39</v>
      </c>
      <c r="F742" s="12" t="s">
        <v>2143</v>
      </c>
      <c r="G742" s="15" t="s">
        <v>40</v>
      </c>
    </row>
    <row r="743" spans="1:7" ht="15" customHeight="1" x14ac:dyDescent="0.2">
      <c r="A743" s="86" t="s">
        <v>2144</v>
      </c>
      <c r="B743" s="12">
        <v>2</v>
      </c>
      <c r="D743" s="16">
        <v>84.03</v>
      </c>
      <c r="E743" s="12" t="s">
        <v>620</v>
      </c>
      <c r="F743" s="12" t="s">
        <v>2145</v>
      </c>
      <c r="G743" s="29">
        <v>-11.1</v>
      </c>
    </row>
    <row r="744" spans="1:7" ht="15" customHeight="1" x14ac:dyDescent="0.2">
      <c r="A744" s="86" t="s">
        <v>2146</v>
      </c>
      <c r="B744" s="12">
        <v>6</v>
      </c>
      <c r="D744" s="16">
        <v>105</v>
      </c>
      <c r="E744" s="12" t="s">
        <v>2147</v>
      </c>
      <c r="F744" s="12" t="s">
        <v>2148</v>
      </c>
      <c r="G744" s="29">
        <v>2.8</v>
      </c>
    </row>
    <row r="745" spans="1:7" ht="15" customHeight="1" x14ac:dyDescent="0.2">
      <c r="A745" s="86" t="s">
        <v>2226</v>
      </c>
      <c r="B745" s="12">
        <v>8</v>
      </c>
      <c r="D745" s="16">
        <v>89</v>
      </c>
      <c r="E745" s="12" t="s">
        <v>2227</v>
      </c>
      <c r="F745" s="12" t="s">
        <v>1548</v>
      </c>
      <c r="G745" s="29">
        <v>9.6999999999999993</v>
      </c>
    </row>
    <row r="746" spans="1:7" ht="15" customHeight="1" x14ac:dyDescent="0.2">
      <c r="A746" s="47"/>
      <c r="B746" s="28"/>
      <c r="C746" s="27"/>
      <c r="D746" s="27"/>
      <c r="E746" s="28"/>
      <c r="F746" s="28"/>
      <c r="G746" s="73"/>
    </row>
    <row r="747" spans="1:7" ht="15" customHeight="1" x14ac:dyDescent="0.2">
      <c r="A747" s="8" t="s">
        <v>1705</v>
      </c>
      <c r="E747" s="15"/>
      <c r="F747" s="15"/>
    </row>
    <row r="748" spans="1:7" ht="15" customHeight="1" x14ac:dyDescent="0.2">
      <c r="A748" s="86" t="s">
        <v>1813</v>
      </c>
      <c r="B748" s="12">
        <v>3</v>
      </c>
      <c r="D748" s="16">
        <v>82</v>
      </c>
      <c r="E748" s="15" t="s">
        <v>39</v>
      </c>
      <c r="F748" s="15" t="s">
        <v>1814</v>
      </c>
      <c r="G748" s="13" t="s">
        <v>40</v>
      </c>
    </row>
    <row r="749" spans="1:7" ht="15" customHeight="1" x14ac:dyDescent="0.2">
      <c r="E749" s="15"/>
      <c r="F749" s="15"/>
    </row>
    <row r="750" spans="1:7" ht="15" customHeight="1" x14ac:dyDescent="0.2">
      <c r="A750" s="8" t="s">
        <v>84</v>
      </c>
      <c r="E750" s="15"/>
      <c r="F750" s="5"/>
    </row>
    <row r="751" spans="1:7" ht="15" customHeight="1" x14ac:dyDescent="0.2">
      <c r="A751" s="84" t="s">
        <v>1633</v>
      </c>
      <c r="B751" s="28">
        <v>1</v>
      </c>
      <c r="C751" s="27"/>
      <c r="D751" s="27">
        <v>95.13</v>
      </c>
      <c r="E751" s="24" t="s">
        <v>39</v>
      </c>
      <c r="F751" s="24">
        <v>350000</v>
      </c>
      <c r="G751" s="24" t="s">
        <v>40</v>
      </c>
    </row>
    <row r="752" spans="1:7" ht="15" customHeight="1" x14ac:dyDescent="0.2">
      <c r="A752" s="83" t="s">
        <v>964</v>
      </c>
      <c r="B752" s="11">
        <v>5</v>
      </c>
      <c r="D752" s="16">
        <v>70</v>
      </c>
      <c r="E752" s="26" t="s">
        <v>1543</v>
      </c>
      <c r="F752" s="26" t="s">
        <v>1572</v>
      </c>
      <c r="G752" s="13">
        <f>((205000-194286)/194286)*100</f>
        <v>5.5145507138960088</v>
      </c>
    </row>
    <row r="753" spans="1:7" ht="15" customHeight="1" x14ac:dyDescent="0.2">
      <c r="A753" s="88"/>
      <c r="B753" s="11">
        <v>2</v>
      </c>
      <c r="D753" s="16">
        <v>79</v>
      </c>
      <c r="E753" s="26" t="s">
        <v>1634</v>
      </c>
      <c r="F753" s="26" t="s">
        <v>1635</v>
      </c>
      <c r="G753" s="13">
        <f>((215000-202500)/202500)*100</f>
        <v>6.1728395061728394</v>
      </c>
    </row>
    <row r="754" spans="1:7" ht="15" customHeight="1" x14ac:dyDescent="0.2">
      <c r="A754" s="83" t="s">
        <v>967</v>
      </c>
      <c r="B754" s="28">
        <v>10</v>
      </c>
      <c r="D754" s="16">
        <v>94</v>
      </c>
      <c r="E754" s="26" t="s">
        <v>1636</v>
      </c>
      <c r="F754" s="24" t="s">
        <v>410</v>
      </c>
      <c r="G754" s="13">
        <f>((289000-279998)/279998)*100</f>
        <v>3.2150229644497457</v>
      </c>
    </row>
    <row r="755" spans="1:7" ht="15" customHeight="1" x14ac:dyDescent="0.2">
      <c r="A755" s="83"/>
      <c r="B755" s="28"/>
      <c r="E755" s="26"/>
      <c r="F755" s="24"/>
    </row>
    <row r="756" spans="1:7" ht="15" customHeight="1" x14ac:dyDescent="0.2">
      <c r="E756" s="15"/>
      <c r="F756" s="5"/>
    </row>
    <row r="757" spans="1:7" ht="15" customHeight="1" x14ac:dyDescent="0.2">
      <c r="A757" s="80" t="s">
        <v>969</v>
      </c>
      <c r="B757" s="81"/>
      <c r="C757" s="82"/>
      <c r="D757" s="82"/>
      <c r="E757" s="81"/>
      <c r="F757" s="81"/>
      <c r="G757" s="81"/>
    </row>
    <row r="759" spans="1:7" ht="15" customHeight="1" x14ac:dyDescent="0.2">
      <c r="A759" s="8" t="s">
        <v>70</v>
      </c>
    </row>
    <row r="760" spans="1:7" ht="15" customHeight="1" x14ac:dyDescent="0.2">
      <c r="A760" s="86" t="s">
        <v>970</v>
      </c>
      <c r="B760" s="12">
        <v>1</v>
      </c>
      <c r="D760" s="16">
        <v>91</v>
      </c>
      <c r="E760" s="5" t="s">
        <v>39</v>
      </c>
      <c r="F760" s="5">
        <v>530000</v>
      </c>
      <c r="G760" s="22" t="s">
        <v>40</v>
      </c>
    </row>
    <row r="761" spans="1:7" ht="15" customHeight="1" x14ac:dyDescent="0.2">
      <c r="A761" s="84"/>
      <c r="B761" s="28">
        <v>1</v>
      </c>
      <c r="C761" s="27"/>
      <c r="D761" s="27">
        <v>101</v>
      </c>
      <c r="E761" s="26" t="s">
        <v>39</v>
      </c>
      <c r="F761" s="24">
        <v>650000</v>
      </c>
      <c r="G761" s="22" t="s">
        <v>40</v>
      </c>
    </row>
    <row r="762" spans="1:7" ht="15" customHeight="1" x14ac:dyDescent="0.2">
      <c r="A762" s="86"/>
      <c r="B762" s="12">
        <v>1</v>
      </c>
      <c r="D762" s="16">
        <v>121</v>
      </c>
      <c r="E762" s="5" t="s">
        <v>39</v>
      </c>
      <c r="F762" s="5">
        <v>780000</v>
      </c>
      <c r="G762" s="22" t="s">
        <v>40</v>
      </c>
    </row>
    <row r="763" spans="1:7" ht="15" customHeight="1" x14ac:dyDescent="0.2">
      <c r="A763" s="86"/>
      <c r="B763" s="12">
        <v>1</v>
      </c>
      <c r="D763" s="16">
        <v>235</v>
      </c>
      <c r="E763" s="5" t="s">
        <v>39</v>
      </c>
      <c r="F763" s="5">
        <v>1050000</v>
      </c>
      <c r="G763" s="22" t="s">
        <v>40</v>
      </c>
    </row>
    <row r="764" spans="1:7" ht="15" customHeight="1" x14ac:dyDescent="0.2">
      <c r="A764" s="86" t="s">
        <v>971</v>
      </c>
      <c r="B764" s="28">
        <v>2</v>
      </c>
      <c r="C764" s="27"/>
      <c r="D764" s="27">
        <v>82.85</v>
      </c>
      <c r="E764" s="5">
        <v>499000</v>
      </c>
      <c r="F764" s="24" t="s">
        <v>1637</v>
      </c>
      <c r="G764" s="13">
        <f>((475000-E764)/E764)*100</f>
        <v>-4.8096192384769543</v>
      </c>
    </row>
    <row r="765" spans="1:7" ht="15" customHeight="1" x14ac:dyDescent="0.2">
      <c r="A765" s="84" t="s">
        <v>973</v>
      </c>
      <c r="B765" s="28">
        <v>4</v>
      </c>
      <c r="C765" s="27"/>
      <c r="D765" s="27">
        <v>102.19</v>
      </c>
      <c r="E765" s="24" t="s">
        <v>1638</v>
      </c>
      <c r="F765" s="24" t="s">
        <v>1639</v>
      </c>
      <c r="G765" s="13">
        <f>((638220-604000)/604000)*100</f>
        <v>5.6655629139072854</v>
      </c>
    </row>
    <row r="766" spans="1:7" ht="15" customHeight="1" x14ac:dyDescent="0.2">
      <c r="A766" s="86" t="s">
        <v>1640</v>
      </c>
      <c r="B766" s="12">
        <v>1</v>
      </c>
      <c r="D766" s="16">
        <v>142</v>
      </c>
      <c r="E766" s="5" t="s">
        <v>39</v>
      </c>
      <c r="F766" s="5">
        <v>520000</v>
      </c>
      <c r="G766" s="22" t="s">
        <v>40</v>
      </c>
    </row>
    <row r="767" spans="1:7" ht="15" customHeight="1" x14ac:dyDescent="0.2">
      <c r="A767" s="84"/>
      <c r="B767" s="28">
        <v>1</v>
      </c>
      <c r="C767" s="27"/>
      <c r="D767" s="27">
        <v>167</v>
      </c>
      <c r="E767" s="26" t="s">
        <v>39</v>
      </c>
      <c r="F767" s="24">
        <v>500000</v>
      </c>
      <c r="G767" s="22" t="s">
        <v>40</v>
      </c>
    </row>
    <row r="768" spans="1:7" ht="15" customHeight="1" x14ac:dyDescent="0.2">
      <c r="A768" s="92"/>
      <c r="B768" s="11">
        <v>2</v>
      </c>
      <c r="C768" s="21"/>
      <c r="D768" s="21">
        <v>178</v>
      </c>
      <c r="E768" s="26" t="s">
        <v>1641</v>
      </c>
      <c r="F768" s="26" t="s">
        <v>1642</v>
      </c>
      <c r="G768" s="13">
        <f>((520000-565000)/565000)*100</f>
        <v>-7.9646017699115044</v>
      </c>
    </row>
    <row r="769" spans="1:7" ht="15" customHeight="1" x14ac:dyDescent="0.2">
      <c r="A769" s="84" t="s">
        <v>1643</v>
      </c>
      <c r="B769" s="28">
        <v>2</v>
      </c>
      <c r="C769" s="27"/>
      <c r="D769" s="27">
        <v>107</v>
      </c>
      <c r="E769" s="24">
        <v>580000</v>
      </c>
      <c r="F769" s="24" t="s">
        <v>1644</v>
      </c>
      <c r="G769" s="13">
        <f>((561500-E769)/E769)*100</f>
        <v>-3.1896551724137931</v>
      </c>
    </row>
    <row r="770" spans="1:7" ht="15" customHeight="1" x14ac:dyDescent="0.2">
      <c r="A770" s="84"/>
      <c r="B770" s="28">
        <v>1</v>
      </c>
      <c r="C770" s="27"/>
      <c r="D770" s="27">
        <v>114</v>
      </c>
      <c r="E770" s="24" t="s">
        <v>39</v>
      </c>
      <c r="F770" s="24">
        <v>600000</v>
      </c>
      <c r="G770" s="24" t="s">
        <v>40</v>
      </c>
    </row>
    <row r="771" spans="1:7" ht="15" customHeight="1" x14ac:dyDescent="0.2">
      <c r="A771" s="83" t="s">
        <v>1645</v>
      </c>
      <c r="B771" s="11">
        <v>5</v>
      </c>
      <c r="D771" s="16">
        <v>78</v>
      </c>
      <c r="E771" s="5" t="s">
        <v>1646</v>
      </c>
      <c r="F771" s="5" t="s">
        <v>1647</v>
      </c>
      <c r="G771" s="13" t="s">
        <v>0</v>
      </c>
    </row>
    <row r="772" spans="1:7" ht="15" customHeight="1" x14ac:dyDescent="0.2">
      <c r="A772" s="94"/>
      <c r="B772" s="12">
        <v>1</v>
      </c>
      <c r="D772" s="16">
        <v>87</v>
      </c>
      <c r="E772" s="5" t="s">
        <v>39</v>
      </c>
      <c r="F772" s="5">
        <v>500000</v>
      </c>
      <c r="G772" s="22" t="s">
        <v>40</v>
      </c>
    </row>
    <row r="773" spans="1:7" ht="15" customHeight="1" x14ac:dyDescent="0.2">
      <c r="A773" s="84" t="s">
        <v>1648</v>
      </c>
      <c r="B773" s="28">
        <v>1</v>
      </c>
      <c r="C773" s="27"/>
      <c r="D773" s="27">
        <v>142.13</v>
      </c>
      <c r="E773" s="24" t="s">
        <v>39</v>
      </c>
      <c r="F773" s="24">
        <v>700000</v>
      </c>
      <c r="G773" s="24" t="s">
        <v>40</v>
      </c>
    </row>
    <row r="774" spans="1:7" ht="15" customHeight="1" x14ac:dyDescent="0.2">
      <c r="A774" s="84" t="s">
        <v>1649</v>
      </c>
      <c r="B774" s="28">
        <v>1</v>
      </c>
      <c r="C774" s="27"/>
      <c r="D774" s="27">
        <v>89</v>
      </c>
      <c r="E774" s="24">
        <v>420000</v>
      </c>
      <c r="F774" s="24">
        <v>430000</v>
      </c>
      <c r="G774" s="13">
        <f>((F774-E774)/E774)*100</f>
        <v>2.3809523809523809</v>
      </c>
    </row>
    <row r="775" spans="1:7" ht="15" customHeight="1" x14ac:dyDescent="0.2">
      <c r="A775" s="84"/>
      <c r="B775" s="28">
        <v>1</v>
      </c>
      <c r="C775" s="27"/>
      <c r="D775" s="27">
        <v>131</v>
      </c>
      <c r="E775" s="24" t="s">
        <v>39</v>
      </c>
      <c r="F775" s="24">
        <v>630000</v>
      </c>
      <c r="G775" s="24" t="s">
        <v>40</v>
      </c>
    </row>
    <row r="776" spans="1:7" ht="15" customHeight="1" x14ac:dyDescent="0.2">
      <c r="A776" s="84" t="s">
        <v>1650</v>
      </c>
      <c r="B776" s="28">
        <v>2</v>
      </c>
      <c r="C776" s="27"/>
      <c r="D776" s="27">
        <v>227.14</v>
      </c>
      <c r="E776" s="24" t="s">
        <v>39</v>
      </c>
      <c r="F776" s="24" t="s">
        <v>1651</v>
      </c>
      <c r="G776" s="24" t="s">
        <v>40</v>
      </c>
    </row>
    <row r="777" spans="1:7" ht="15" customHeight="1" x14ac:dyDescent="0.2">
      <c r="A777" s="83" t="s">
        <v>1652</v>
      </c>
      <c r="B777" s="12">
        <v>1</v>
      </c>
      <c r="D777" s="16">
        <v>225</v>
      </c>
      <c r="E777" s="5" t="s">
        <v>39</v>
      </c>
      <c r="F777" s="5">
        <v>1400000</v>
      </c>
      <c r="G777" s="22" t="s">
        <v>40</v>
      </c>
    </row>
    <row r="778" spans="1:7" ht="15" customHeight="1" x14ac:dyDescent="0.2">
      <c r="A778" s="86" t="s">
        <v>1653</v>
      </c>
      <c r="B778" s="12">
        <v>1</v>
      </c>
      <c r="D778" s="16">
        <v>90</v>
      </c>
      <c r="E778" s="5" t="s">
        <v>39</v>
      </c>
      <c r="F778" s="5">
        <v>880000</v>
      </c>
      <c r="G778" s="22" t="s">
        <v>40</v>
      </c>
    </row>
    <row r="779" spans="1:7" ht="15" customHeight="1" x14ac:dyDescent="0.2">
      <c r="A779" s="94"/>
      <c r="B779" s="12">
        <v>1</v>
      </c>
      <c r="D779" s="16">
        <v>211</v>
      </c>
      <c r="E779" s="5" t="s">
        <v>39</v>
      </c>
      <c r="F779" s="5">
        <v>2350000</v>
      </c>
      <c r="G779" s="22" t="s">
        <v>40</v>
      </c>
    </row>
    <row r="780" spans="1:7" ht="15" customHeight="1" x14ac:dyDescent="0.2">
      <c r="A780" s="86" t="s">
        <v>1654</v>
      </c>
      <c r="B780" s="11">
        <v>1</v>
      </c>
      <c r="C780" s="21"/>
      <c r="D780" s="21">
        <v>60</v>
      </c>
      <c r="E780" s="26" t="s">
        <v>39</v>
      </c>
      <c r="F780" s="26">
        <v>515000</v>
      </c>
      <c r="G780" s="22" t="s">
        <v>40</v>
      </c>
    </row>
    <row r="781" spans="1:7" ht="15" customHeight="1" x14ac:dyDescent="0.2">
      <c r="A781" s="86"/>
      <c r="B781" s="28">
        <v>3</v>
      </c>
      <c r="C781" s="27"/>
      <c r="D781" s="27">
        <v>77</v>
      </c>
      <c r="E781" s="24" t="s">
        <v>1655</v>
      </c>
      <c r="F781" s="24" t="s">
        <v>442</v>
      </c>
      <c r="G781" s="13">
        <f>((653333-618240)/618240)*100</f>
        <v>5.6762745859213251</v>
      </c>
    </row>
    <row r="782" spans="1:7" ht="15" customHeight="1" x14ac:dyDescent="0.2">
      <c r="A782" s="94"/>
      <c r="B782" s="12">
        <v>1</v>
      </c>
      <c r="D782" s="16">
        <v>126</v>
      </c>
      <c r="E782" s="5" t="s">
        <v>39</v>
      </c>
      <c r="F782" s="5">
        <v>948000</v>
      </c>
      <c r="G782" s="22" t="s">
        <v>40</v>
      </c>
    </row>
    <row r="783" spans="1:7" ht="15" customHeight="1" x14ac:dyDescent="0.2">
      <c r="A783" s="86" t="s">
        <v>1656</v>
      </c>
      <c r="B783" s="12">
        <v>1</v>
      </c>
      <c r="D783" s="16">
        <v>110</v>
      </c>
      <c r="E783" s="26" t="s">
        <v>1657</v>
      </c>
      <c r="F783" s="5">
        <v>730000</v>
      </c>
      <c r="G783" s="13">
        <f>((F783-694000)/694000)*100</f>
        <v>5.1873198847262252</v>
      </c>
    </row>
    <row r="784" spans="1:7" ht="15" customHeight="1" x14ac:dyDescent="0.2">
      <c r="A784" s="86" t="s">
        <v>1658</v>
      </c>
      <c r="B784" s="12">
        <v>1</v>
      </c>
      <c r="D784" s="16">
        <v>140</v>
      </c>
      <c r="E784" s="5">
        <v>650000</v>
      </c>
      <c r="F784" s="5">
        <v>680000</v>
      </c>
      <c r="G784" s="22">
        <v>4.5999999999999996</v>
      </c>
    </row>
    <row r="785" spans="1:7" ht="15" customHeight="1" x14ac:dyDescent="0.2">
      <c r="A785" s="84" t="s">
        <v>1659</v>
      </c>
      <c r="B785" s="28">
        <v>2</v>
      </c>
      <c r="C785" s="27"/>
      <c r="D785" s="27">
        <v>80.5</v>
      </c>
      <c r="E785" s="24">
        <v>430000</v>
      </c>
      <c r="F785" s="24" t="s">
        <v>1660</v>
      </c>
      <c r="G785" s="13">
        <f>((485000-E785)/E785)*100</f>
        <v>12.790697674418606</v>
      </c>
    </row>
    <row r="786" spans="1:7" ht="15" customHeight="1" x14ac:dyDescent="0.2">
      <c r="A786" s="84" t="s">
        <v>984</v>
      </c>
      <c r="B786" s="28">
        <v>1</v>
      </c>
      <c r="C786" s="27"/>
      <c r="D786" s="27">
        <v>144.1</v>
      </c>
      <c r="E786" s="24" t="s">
        <v>39</v>
      </c>
      <c r="F786" s="24">
        <v>1350000</v>
      </c>
      <c r="G786" s="24" t="s">
        <v>40</v>
      </c>
    </row>
    <row r="787" spans="1:7" ht="15" customHeight="1" x14ac:dyDescent="0.2">
      <c r="A787" s="84" t="s">
        <v>1661</v>
      </c>
      <c r="B787" s="28">
        <v>1</v>
      </c>
      <c r="C787" s="27"/>
      <c r="D787" s="27">
        <v>130.80000000000001</v>
      </c>
      <c r="E787" s="24" t="s">
        <v>39</v>
      </c>
      <c r="F787" s="24">
        <v>1110000</v>
      </c>
      <c r="G787" s="24" t="s">
        <v>40</v>
      </c>
    </row>
    <row r="788" spans="1:7" ht="15" customHeight="1" x14ac:dyDescent="0.2">
      <c r="A788" s="86" t="s">
        <v>979</v>
      </c>
      <c r="B788" s="28">
        <v>1</v>
      </c>
      <c r="C788" s="27"/>
      <c r="D788" s="27">
        <v>143</v>
      </c>
      <c r="E788" s="24" t="s">
        <v>39</v>
      </c>
      <c r="F788" s="24">
        <v>700000</v>
      </c>
      <c r="G788" s="24" t="s">
        <v>40</v>
      </c>
    </row>
    <row r="789" spans="1:7" ht="15" customHeight="1" x14ac:dyDescent="0.2">
      <c r="A789" s="86"/>
      <c r="B789" s="12">
        <v>1</v>
      </c>
      <c r="D789" s="16">
        <v>152</v>
      </c>
      <c r="E789" s="5" t="s">
        <v>39</v>
      </c>
      <c r="F789" s="5">
        <v>700000</v>
      </c>
      <c r="G789" s="22" t="s">
        <v>40</v>
      </c>
    </row>
    <row r="790" spans="1:7" ht="15" customHeight="1" x14ac:dyDescent="0.2">
      <c r="A790" s="86" t="s">
        <v>1662</v>
      </c>
      <c r="B790" s="12">
        <v>1</v>
      </c>
      <c r="D790" s="16">
        <v>143</v>
      </c>
      <c r="E790" s="5" t="s">
        <v>39</v>
      </c>
      <c r="F790" s="5">
        <v>580000</v>
      </c>
      <c r="G790" s="22" t="s">
        <v>40</v>
      </c>
    </row>
    <row r="791" spans="1:7" ht="15" customHeight="1" x14ac:dyDescent="0.2">
      <c r="A791" s="86" t="s">
        <v>988</v>
      </c>
      <c r="B791" s="12">
        <v>1</v>
      </c>
      <c r="D791" s="16">
        <v>89</v>
      </c>
      <c r="E791" s="26" t="s">
        <v>1663</v>
      </c>
      <c r="F791" s="5">
        <v>585000</v>
      </c>
      <c r="G791" s="13">
        <f>((F791-601667)/601667)*100</f>
        <v>-2.7701369694532025</v>
      </c>
    </row>
    <row r="792" spans="1:7" ht="15" customHeight="1" x14ac:dyDescent="0.2">
      <c r="A792" s="84"/>
      <c r="B792" s="28">
        <v>2</v>
      </c>
      <c r="C792" s="27"/>
      <c r="D792" s="27">
        <v>96</v>
      </c>
      <c r="E792" s="24">
        <v>720000</v>
      </c>
      <c r="F792" s="24">
        <v>690000</v>
      </c>
      <c r="G792" s="13">
        <f>((F792-E792)/E792)*100</f>
        <v>-4.1666666666666661</v>
      </c>
    </row>
    <row r="793" spans="1:7" ht="15" customHeight="1" x14ac:dyDescent="0.2">
      <c r="A793" s="86" t="s">
        <v>993</v>
      </c>
      <c r="B793" s="11">
        <v>3</v>
      </c>
      <c r="C793" s="21"/>
      <c r="D793" s="21">
        <v>92</v>
      </c>
      <c r="E793" s="5">
        <v>345000</v>
      </c>
      <c r="F793" s="26" t="s">
        <v>1664</v>
      </c>
      <c r="G793" s="13">
        <f>((329333-E793)/E793)*100</f>
        <v>-4.5411594202898549</v>
      </c>
    </row>
    <row r="794" spans="1:7" ht="15" customHeight="1" x14ac:dyDescent="0.2">
      <c r="A794" s="84" t="s">
        <v>1665</v>
      </c>
      <c r="B794" s="28">
        <v>1</v>
      </c>
      <c r="C794" s="27"/>
      <c r="D794" s="27">
        <v>162.02000000000001</v>
      </c>
      <c r="E794" s="24" t="s">
        <v>39</v>
      </c>
      <c r="F794" s="24">
        <v>1050000</v>
      </c>
      <c r="G794" s="24" t="s">
        <v>40</v>
      </c>
    </row>
    <row r="795" spans="1:7" ht="15" customHeight="1" x14ac:dyDescent="0.2">
      <c r="A795" s="86" t="s">
        <v>1666</v>
      </c>
      <c r="B795" s="12">
        <v>1</v>
      </c>
      <c r="D795" s="16">
        <v>120</v>
      </c>
      <c r="E795" s="5">
        <v>550000</v>
      </c>
      <c r="F795" s="5">
        <v>500000</v>
      </c>
      <c r="G795" s="13">
        <v>-9.0909090909090917</v>
      </c>
    </row>
    <row r="796" spans="1:7" ht="15" customHeight="1" x14ac:dyDescent="0.2">
      <c r="A796" s="86" t="s">
        <v>1001</v>
      </c>
      <c r="B796" s="11">
        <v>2</v>
      </c>
      <c r="D796" s="16">
        <v>65</v>
      </c>
      <c r="E796" s="5">
        <v>300000</v>
      </c>
      <c r="F796" s="26" t="s">
        <v>1667</v>
      </c>
      <c r="G796" s="13" t="s">
        <v>0</v>
      </c>
    </row>
    <row r="797" spans="1:7" ht="15" customHeight="1" x14ac:dyDescent="0.2">
      <c r="A797" s="86"/>
      <c r="B797" s="12">
        <v>2</v>
      </c>
      <c r="D797" s="16">
        <v>84</v>
      </c>
      <c r="E797" s="15" t="s">
        <v>1668</v>
      </c>
      <c r="F797" s="15" t="s">
        <v>510</v>
      </c>
      <c r="G797" s="13" t="s">
        <v>0</v>
      </c>
    </row>
    <row r="798" spans="1:7" ht="15" customHeight="1" x14ac:dyDescent="0.2">
      <c r="A798" s="94"/>
      <c r="B798" s="11">
        <v>9</v>
      </c>
      <c r="D798" s="16">
        <v>93</v>
      </c>
      <c r="E798" s="5" t="s">
        <v>1669</v>
      </c>
      <c r="F798" s="26" t="s">
        <v>1670</v>
      </c>
      <c r="G798" s="13">
        <f>((411667-398889)/398889)*100</f>
        <v>3.2033974363795443</v>
      </c>
    </row>
    <row r="799" spans="1:7" ht="15" customHeight="1" x14ac:dyDescent="0.2">
      <c r="A799" s="86" t="s">
        <v>1671</v>
      </c>
      <c r="B799" s="12">
        <v>1</v>
      </c>
      <c r="D799" s="16">
        <v>104</v>
      </c>
      <c r="E799" s="5" t="s">
        <v>39</v>
      </c>
      <c r="F799" s="5">
        <v>545000</v>
      </c>
      <c r="G799" s="22" t="s">
        <v>40</v>
      </c>
    </row>
    <row r="800" spans="1:7" ht="15" customHeight="1" x14ac:dyDescent="0.2">
      <c r="A800" s="86" t="s">
        <v>1672</v>
      </c>
      <c r="B800" s="12">
        <v>1</v>
      </c>
      <c r="D800" s="16">
        <v>112</v>
      </c>
      <c r="E800" s="5" t="s">
        <v>39</v>
      </c>
      <c r="F800" s="5">
        <v>660000</v>
      </c>
      <c r="G800" s="22" t="s">
        <v>40</v>
      </c>
    </row>
    <row r="801" spans="1:7" ht="15" customHeight="1" x14ac:dyDescent="0.2">
      <c r="A801" s="84" t="s">
        <v>1673</v>
      </c>
      <c r="B801" s="28">
        <v>1</v>
      </c>
      <c r="C801" s="27"/>
      <c r="D801" s="27">
        <v>127.92</v>
      </c>
      <c r="E801" s="26" t="s">
        <v>39</v>
      </c>
      <c r="F801" s="24">
        <v>630000</v>
      </c>
      <c r="G801" s="22" t="s">
        <v>40</v>
      </c>
    </row>
    <row r="802" spans="1:7" ht="15" customHeight="1" x14ac:dyDescent="0.2">
      <c r="A802" s="84" t="s">
        <v>1674</v>
      </c>
      <c r="B802" s="28">
        <v>1</v>
      </c>
      <c r="C802" s="27"/>
      <c r="D802" s="27">
        <v>84.43</v>
      </c>
      <c r="E802" s="26" t="s">
        <v>39</v>
      </c>
      <c r="F802" s="24">
        <v>450000</v>
      </c>
      <c r="G802" s="22" t="s">
        <v>40</v>
      </c>
    </row>
    <row r="803" spans="1:7" ht="15" customHeight="1" x14ac:dyDescent="0.2">
      <c r="A803" s="86" t="s">
        <v>1005</v>
      </c>
      <c r="B803" s="12">
        <v>1</v>
      </c>
      <c r="D803" s="16">
        <v>122</v>
      </c>
      <c r="E803" s="5" t="s">
        <v>39</v>
      </c>
      <c r="F803" s="5">
        <v>850000</v>
      </c>
      <c r="G803" s="22" t="s">
        <v>40</v>
      </c>
    </row>
    <row r="804" spans="1:7" ht="15" customHeight="1" x14ac:dyDescent="0.2">
      <c r="A804" s="86"/>
      <c r="B804" s="12">
        <v>1</v>
      </c>
      <c r="D804" s="16">
        <v>125</v>
      </c>
      <c r="E804" s="10" t="s">
        <v>39</v>
      </c>
      <c r="F804" s="5">
        <v>930000</v>
      </c>
      <c r="G804" s="13" t="s">
        <v>40</v>
      </c>
    </row>
    <row r="805" spans="1:7" ht="15" customHeight="1" x14ac:dyDescent="0.2">
      <c r="A805" s="86" t="s">
        <v>1006</v>
      </c>
      <c r="B805" s="12">
        <v>1</v>
      </c>
      <c r="D805" s="16">
        <v>46</v>
      </c>
      <c r="E805" s="26" t="s">
        <v>1675</v>
      </c>
      <c r="F805" s="5">
        <v>430000</v>
      </c>
      <c r="G805" s="13" t="s">
        <v>0</v>
      </c>
    </row>
    <row r="806" spans="1:7" ht="15" customHeight="1" x14ac:dyDescent="0.2">
      <c r="A806" s="94"/>
      <c r="B806" s="12">
        <v>1</v>
      </c>
      <c r="D806" s="16">
        <v>74</v>
      </c>
      <c r="E806" s="5" t="s">
        <v>39</v>
      </c>
      <c r="F806" s="5">
        <v>620000</v>
      </c>
      <c r="G806" s="13" t="s">
        <v>40</v>
      </c>
    </row>
    <row r="807" spans="1:7" ht="15" customHeight="1" x14ac:dyDescent="0.2">
      <c r="A807" s="84" t="s">
        <v>1676</v>
      </c>
      <c r="B807" s="28">
        <v>1</v>
      </c>
      <c r="C807" s="27"/>
      <c r="D807" s="27">
        <v>91.3</v>
      </c>
      <c r="E807" s="26" t="s">
        <v>39</v>
      </c>
      <c r="F807" s="24">
        <v>530000</v>
      </c>
      <c r="G807" s="22" t="s">
        <v>40</v>
      </c>
    </row>
    <row r="808" spans="1:7" ht="15" customHeight="1" x14ac:dyDescent="0.2">
      <c r="A808" s="86" t="s">
        <v>1007</v>
      </c>
      <c r="B808" s="12">
        <v>1</v>
      </c>
      <c r="D808" s="16">
        <v>231</v>
      </c>
      <c r="E808" s="5" t="s">
        <v>39</v>
      </c>
      <c r="F808" s="5">
        <v>2300000</v>
      </c>
      <c r="G808" s="13" t="s">
        <v>40</v>
      </c>
    </row>
    <row r="809" spans="1:7" ht="15" customHeight="1" x14ac:dyDescent="0.2">
      <c r="A809" s="86" t="s">
        <v>1008</v>
      </c>
      <c r="B809" s="12">
        <v>1</v>
      </c>
      <c r="D809" s="16">
        <v>133</v>
      </c>
      <c r="E809" s="5">
        <v>630000</v>
      </c>
      <c r="F809" s="5">
        <v>580000</v>
      </c>
      <c r="G809" s="13">
        <f>((F809-E809)/E809)*100</f>
        <v>-7.9365079365079358</v>
      </c>
    </row>
    <row r="810" spans="1:7" ht="15" customHeight="1" x14ac:dyDescent="0.2">
      <c r="E810" s="5"/>
      <c r="F810" s="5"/>
      <c r="G810" s="22"/>
    </row>
    <row r="811" spans="1:7" ht="15" customHeight="1" x14ac:dyDescent="0.2">
      <c r="A811" s="8" t="s">
        <v>76</v>
      </c>
    </row>
    <row r="812" spans="1:7" ht="15" customHeight="1" x14ac:dyDescent="0.2">
      <c r="A812" s="86" t="s">
        <v>1677</v>
      </c>
      <c r="B812" s="28">
        <v>1</v>
      </c>
      <c r="C812" s="27"/>
      <c r="D812" s="27">
        <v>93</v>
      </c>
      <c r="E812" s="24" t="s">
        <v>39</v>
      </c>
      <c r="F812" s="24">
        <v>295000</v>
      </c>
      <c r="G812" s="24" t="s">
        <v>40</v>
      </c>
    </row>
    <row r="813" spans="1:7" ht="15" customHeight="1" x14ac:dyDescent="0.2">
      <c r="A813" s="86"/>
      <c r="B813" s="12">
        <v>1</v>
      </c>
      <c r="D813" s="16">
        <v>110</v>
      </c>
      <c r="E813" s="5">
        <v>300000</v>
      </c>
      <c r="F813" s="5">
        <v>310000</v>
      </c>
      <c r="G813" s="13">
        <v>3.3</v>
      </c>
    </row>
    <row r="814" spans="1:7" ht="15" customHeight="1" x14ac:dyDescent="0.2">
      <c r="A814" s="86" t="s">
        <v>1015</v>
      </c>
      <c r="B814" s="12">
        <v>2</v>
      </c>
      <c r="D814" s="16">
        <v>100</v>
      </c>
      <c r="E814" s="15" t="s">
        <v>512</v>
      </c>
      <c r="F814" s="15" t="s">
        <v>1678</v>
      </c>
      <c r="G814" s="13" t="s">
        <v>0</v>
      </c>
    </row>
    <row r="815" spans="1:7" ht="15" customHeight="1" x14ac:dyDescent="0.2">
      <c r="A815" s="19"/>
      <c r="B815" s="28">
        <v>1</v>
      </c>
      <c r="C815" s="27"/>
      <c r="D815" s="27">
        <v>110</v>
      </c>
      <c r="E815" s="24" t="s">
        <v>39</v>
      </c>
      <c r="F815" s="24">
        <v>423000</v>
      </c>
      <c r="G815" s="24" t="s">
        <v>40</v>
      </c>
    </row>
    <row r="816" spans="1:7" ht="15" customHeight="1" x14ac:dyDescent="0.2">
      <c r="E816" s="5"/>
      <c r="F816" s="5"/>
      <c r="G816" s="22"/>
    </row>
    <row r="817" spans="1:7" ht="15" customHeight="1" x14ac:dyDescent="0.2">
      <c r="A817" s="8" t="s">
        <v>78</v>
      </c>
    </row>
    <row r="818" spans="1:7" ht="15" customHeight="1" x14ac:dyDescent="0.2">
      <c r="A818" s="83" t="s">
        <v>1679</v>
      </c>
      <c r="B818" s="12">
        <v>1</v>
      </c>
      <c r="D818" s="16">
        <v>92</v>
      </c>
      <c r="E818" s="5" t="s">
        <v>39</v>
      </c>
      <c r="F818" s="5">
        <v>340000</v>
      </c>
      <c r="G818" s="22" t="s">
        <v>40</v>
      </c>
    </row>
    <row r="819" spans="1:7" ht="15" customHeight="1" x14ac:dyDescent="0.2">
      <c r="A819" s="93"/>
      <c r="B819" s="11">
        <v>3</v>
      </c>
      <c r="C819" s="21"/>
      <c r="D819" s="21">
        <v>95</v>
      </c>
      <c r="E819" s="26" t="s">
        <v>39</v>
      </c>
      <c r="F819" s="26" t="s">
        <v>1680</v>
      </c>
      <c r="G819" s="22" t="s">
        <v>40</v>
      </c>
    </row>
    <row r="820" spans="1:7" ht="15" customHeight="1" x14ac:dyDescent="0.2">
      <c r="A820" s="84" t="s">
        <v>1681</v>
      </c>
      <c r="B820" s="28">
        <v>1</v>
      </c>
      <c r="C820" s="27"/>
      <c r="D820" s="27">
        <v>112.96</v>
      </c>
      <c r="E820" s="26" t="s">
        <v>39</v>
      </c>
      <c r="F820" s="24">
        <v>480000</v>
      </c>
      <c r="G820" s="24" t="s">
        <v>40</v>
      </c>
    </row>
    <row r="821" spans="1:7" ht="15" customHeight="1" x14ac:dyDescent="0.2">
      <c r="A821" s="84" t="s">
        <v>1016</v>
      </c>
      <c r="B821" s="28">
        <v>1</v>
      </c>
      <c r="C821" s="27"/>
      <c r="D821" s="27">
        <v>92.9</v>
      </c>
      <c r="E821" s="24" t="s">
        <v>1682</v>
      </c>
      <c r="F821" s="24">
        <v>500000</v>
      </c>
      <c r="G821" s="13" t="s">
        <v>0</v>
      </c>
    </row>
    <row r="822" spans="1:7" ht="15" customHeight="1" x14ac:dyDescent="0.2">
      <c r="A822" s="86" t="s">
        <v>1683</v>
      </c>
      <c r="B822" s="12">
        <v>1</v>
      </c>
      <c r="D822" s="16">
        <v>154</v>
      </c>
      <c r="E822" s="5" t="s">
        <v>39</v>
      </c>
      <c r="F822" s="5">
        <v>850000</v>
      </c>
      <c r="G822" s="22" t="s">
        <v>40</v>
      </c>
    </row>
    <row r="823" spans="1:7" ht="15" customHeight="1" x14ac:dyDescent="0.2">
      <c r="A823" s="86" t="s">
        <v>1684</v>
      </c>
      <c r="B823" s="12">
        <v>1</v>
      </c>
      <c r="D823" s="16">
        <v>96</v>
      </c>
      <c r="E823" s="26" t="s">
        <v>1685</v>
      </c>
      <c r="F823" s="5">
        <v>540000</v>
      </c>
      <c r="G823" s="13">
        <f>((F823-555000)/555000)*100</f>
        <v>-2.7027027027027026</v>
      </c>
    </row>
    <row r="824" spans="1:7" ht="15" customHeight="1" x14ac:dyDescent="0.2">
      <c r="A824" s="94"/>
      <c r="B824" s="12">
        <v>1</v>
      </c>
      <c r="D824" s="16">
        <v>121</v>
      </c>
      <c r="E824" s="5">
        <v>660000</v>
      </c>
      <c r="F824" s="5">
        <v>660000</v>
      </c>
      <c r="G824" s="22" t="s">
        <v>0</v>
      </c>
    </row>
    <row r="825" spans="1:7" ht="15" customHeight="1" x14ac:dyDescent="0.2">
      <c r="A825" s="86" t="s">
        <v>1686</v>
      </c>
      <c r="B825" s="12">
        <v>2</v>
      </c>
      <c r="D825" s="16">
        <v>126</v>
      </c>
      <c r="E825" s="26" t="s">
        <v>39</v>
      </c>
      <c r="F825" s="15" t="s">
        <v>1687</v>
      </c>
      <c r="G825" s="15" t="s">
        <v>40</v>
      </c>
    </row>
    <row r="826" spans="1:7" ht="15" customHeight="1" x14ac:dyDescent="0.2">
      <c r="A826" s="86"/>
      <c r="B826" s="12">
        <v>1</v>
      </c>
      <c r="D826" s="16">
        <v>143</v>
      </c>
      <c r="E826" s="5" t="s">
        <v>39</v>
      </c>
      <c r="F826" s="5">
        <v>820000</v>
      </c>
      <c r="G826" s="22" t="s">
        <v>40</v>
      </c>
    </row>
    <row r="827" spans="1:7" ht="15" customHeight="1" x14ac:dyDescent="0.2">
      <c r="A827" s="83" t="s">
        <v>1018</v>
      </c>
      <c r="B827" s="12">
        <v>5</v>
      </c>
      <c r="D827" s="16">
        <v>79</v>
      </c>
      <c r="E827" s="5" t="s">
        <v>1688</v>
      </c>
      <c r="F827" s="15" t="s">
        <v>1689</v>
      </c>
      <c r="G827" s="13">
        <f>((487000-463950)/463950)*100</f>
        <v>4.9682077810108849</v>
      </c>
    </row>
    <row r="828" spans="1:7" ht="15" customHeight="1" x14ac:dyDescent="0.2">
      <c r="A828" s="84" t="s">
        <v>1690</v>
      </c>
      <c r="B828" s="28">
        <v>2</v>
      </c>
      <c r="C828" s="27"/>
      <c r="D828" s="27">
        <v>96</v>
      </c>
      <c r="E828" s="24" t="s">
        <v>1691</v>
      </c>
      <c r="F828" s="24" t="s">
        <v>1692</v>
      </c>
      <c r="G828" s="13" t="s">
        <v>0</v>
      </c>
    </row>
    <row r="829" spans="1:7" ht="15" customHeight="1" x14ac:dyDescent="0.2">
      <c r="A829" s="84"/>
      <c r="B829" s="28">
        <v>1</v>
      </c>
      <c r="C829" s="27"/>
      <c r="D829" s="27">
        <v>109</v>
      </c>
      <c r="E829" s="24">
        <v>620000</v>
      </c>
      <c r="F829" s="24">
        <v>640000</v>
      </c>
      <c r="G829" s="13">
        <f>((F829-E829)/E829)*100</f>
        <v>3.225806451612903</v>
      </c>
    </row>
    <row r="830" spans="1:7" ht="15" customHeight="1" x14ac:dyDescent="0.2">
      <c r="A830" s="84"/>
      <c r="B830" s="28">
        <v>1</v>
      </c>
      <c r="C830" s="27"/>
      <c r="D830" s="27">
        <v>121</v>
      </c>
      <c r="E830" s="24" t="s">
        <v>39</v>
      </c>
      <c r="F830" s="24">
        <v>580000</v>
      </c>
      <c r="G830" s="24" t="s">
        <v>40</v>
      </c>
    </row>
    <row r="831" spans="1:7" ht="15" customHeight="1" x14ac:dyDescent="0.2">
      <c r="A831" s="83" t="s">
        <v>1022</v>
      </c>
      <c r="B831" s="12">
        <v>2</v>
      </c>
      <c r="D831" s="16">
        <v>89</v>
      </c>
      <c r="E831" s="5" t="s">
        <v>39</v>
      </c>
      <c r="F831" s="24" t="s">
        <v>1693</v>
      </c>
      <c r="G831" s="22" t="s">
        <v>40</v>
      </c>
    </row>
    <row r="832" spans="1:7" ht="15" customHeight="1" x14ac:dyDescent="0.2">
      <c r="A832" s="83"/>
      <c r="E832" s="5"/>
      <c r="F832" s="5"/>
      <c r="G832" s="22"/>
    </row>
    <row r="833" spans="1:7" ht="15" customHeight="1" x14ac:dyDescent="0.2">
      <c r="A833" s="50" t="s">
        <v>105</v>
      </c>
      <c r="B833" s="28"/>
      <c r="C833" s="27"/>
      <c r="D833" s="27"/>
      <c r="E833" s="24"/>
      <c r="F833" s="24"/>
      <c r="G833" s="24"/>
    </row>
    <row r="834" spans="1:7" ht="15" customHeight="1" x14ac:dyDescent="0.2">
      <c r="A834" s="84" t="s">
        <v>1694</v>
      </c>
      <c r="B834" s="28">
        <v>1</v>
      </c>
      <c r="C834" s="27"/>
      <c r="D834" s="27">
        <v>93.74</v>
      </c>
      <c r="E834" s="24" t="s">
        <v>39</v>
      </c>
      <c r="F834" s="24">
        <v>580000</v>
      </c>
      <c r="G834" s="24" t="s">
        <v>40</v>
      </c>
    </row>
    <row r="836" spans="1:7" ht="15" customHeight="1" x14ac:dyDescent="0.2">
      <c r="A836" s="46" t="s">
        <v>2069</v>
      </c>
      <c r="B836" s="77"/>
      <c r="C836" s="78"/>
      <c r="D836" s="78"/>
      <c r="E836" s="77"/>
      <c r="F836" s="77"/>
      <c r="G836" s="78"/>
    </row>
    <row r="837" spans="1:7" ht="15" customHeight="1" x14ac:dyDescent="0.2">
      <c r="A837" s="87" t="s">
        <v>2228</v>
      </c>
      <c r="B837" s="28">
        <v>1</v>
      </c>
      <c r="C837" s="27"/>
      <c r="D837" s="27">
        <v>71</v>
      </c>
      <c r="E837" s="28" t="s">
        <v>2229</v>
      </c>
      <c r="F837" s="24">
        <v>370000</v>
      </c>
      <c r="G837" s="30">
        <v>6.8</v>
      </c>
    </row>
    <row r="838" spans="1:7" ht="15" customHeight="1" x14ac:dyDescent="0.2">
      <c r="A838" s="87" t="s">
        <v>2149</v>
      </c>
      <c r="B838" s="28">
        <v>5</v>
      </c>
      <c r="C838" s="27"/>
      <c r="D838" s="27">
        <v>91.417999999999992</v>
      </c>
      <c r="E838" s="12" t="s">
        <v>2150</v>
      </c>
      <c r="F838" s="28" t="s">
        <v>2151</v>
      </c>
      <c r="G838" s="73" t="s">
        <v>0</v>
      </c>
    </row>
    <row r="839" spans="1:7" ht="15" customHeight="1" x14ac:dyDescent="0.2">
      <c r="A839" s="87" t="s">
        <v>2152</v>
      </c>
      <c r="B839" s="28">
        <v>7</v>
      </c>
      <c r="C839" s="27"/>
      <c r="D839" s="27">
        <v>115.86555555555553</v>
      </c>
      <c r="E839" s="28" t="s">
        <v>2153</v>
      </c>
      <c r="F839" s="12" t="s">
        <v>2154</v>
      </c>
      <c r="G839" s="73" t="s">
        <v>0</v>
      </c>
    </row>
    <row r="840" spans="1:7" ht="15" customHeight="1" x14ac:dyDescent="0.2">
      <c r="A840" s="87" t="s">
        <v>2155</v>
      </c>
      <c r="B840" s="28">
        <v>2</v>
      </c>
      <c r="C840" s="27"/>
      <c r="D840" s="27">
        <v>106.14</v>
      </c>
      <c r="E840" s="24">
        <v>370000</v>
      </c>
      <c r="F840" s="28" t="s">
        <v>2156</v>
      </c>
      <c r="G840" s="73" t="s">
        <v>0</v>
      </c>
    </row>
    <row r="841" spans="1:7" ht="15" customHeight="1" x14ac:dyDescent="0.2">
      <c r="A841" s="87"/>
      <c r="B841" s="28"/>
      <c r="C841" s="27"/>
      <c r="D841" s="27"/>
      <c r="E841" s="28"/>
      <c r="F841" s="24"/>
      <c r="G841" s="24"/>
    </row>
    <row r="842" spans="1:7" ht="15" customHeight="1" x14ac:dyDescent="0.2">
      <c r="A842" s="8" t="s">
        <v>1705</v>
      </c>
    </row>
    <row r="843" spans="1:7" ht="15" customHeight="1" x14ac:dyDescent="0.2">
      <c r="A843" s="86" t="s">
        <v>1811</v>
      </c>
      <c r="B843" s="12">
        <v>1</v>
      </c>
      <c r="D843" s="16">
        <v>99</v>
      </c>
      <c r="E843" s="15" t="s">
        <v>1812</v>
      </c>
      <c r="F843" s="15">
        <v>330000</v>
      </c>
      <c r="G843" s="13">
        <v>4.8</v>
      </c>
    </row>
    <row r="844" spans="1:7" ht="15" customHeight="1" x14ac:dyDescent="0.2">
      <c r="E844" s="15"/>
      <c r="F844" s="15"/>
    </row>
  </sheetData>
  <mergeCells count="6">
    <mergeCell ref="E5:F5"/>
    <mergeCell ref="G5:G6"/>
    <mergeCell ref="A5:A6"/>
    <mergeCell ref="B5:B6"/>
    <mergeCell ref="C5:C6"/>
    <mergeCell ref="D5:D6"/>
  </mergeCells>
  <phoneticPr fontId="0" type="noConversion"/>
  <pageMargins left="0.27559055118110237" right="0.23622047244094491" top="0.39370078740157483" bottom="0.98425196850393704" header="0.51181102362204722" footer="0.51181102362204722"/>
  <pageSetup paperSize="9" scale="58" orientation="portrait" cellComments="asDisplayed" r:id="rId1"/>
  <headerFooter alignWithMargins="0">
    <oddFooter>Page &amp;P of &amp;N</oddFooter>
  </headerFooter>
  <rowBreaks count="6" manualBreakCount="6">
    <brk id="236" max="6" man="1"/>
    <brk id="391" max="6" man="1"/>
    <brk id="467" max="6" man="1"/>
    <brk id="542" max="6" man="1"/>
    <brk id="618" max="6" man="1"/>
    <brk id="77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A1:F72"/>
  <sheetViews>
    <sheetView zoomScale="85" zoomScaleNormal="85" zoomScaleSheetLayoutView="100" workbookViewId="0"/>
  </sheetViews>
  <sheetFormatPr defaultColWidth="9.140625" defaultRowHeight="15" customHeight="1" x14ac:dyDescent="0.2"/>
  <cols>
    <col min="1" max="1" width="45.5703125" style="14" customWidth="1"/>
    <col min="2" max="2" width="20.7109375" style="14" customWidth="1"/>
    <col min="3" max="3" width="20.7109375" style="71" customWidth="1"/>
    <col min="4" max="4" width="20.7109375" style="14" customWidth="1"/>
    <col min="5" max="5" width="20.7109375" style="12" customWidth="1"/>
    <col min="6" max="6" width="20.7109375" style="69" customWidth="1"/>
    <col min="7" max="16384" width="9.140625" style="14"/>
  </cols>
  <sheetData>
    <row r="1" spans="1:6" ht="15" customHeight="1" x14ac:dyDescent="0.2">
      <c r="A1" s="8" t="s">
        <v>2283</v>
      </c>
    </row>
    <row r="2" spans="1:6" ht="15" customHeight="1" x14ac:dyDescent="0.2">
      <c r="A2" s="8" t="s">
        <v>25</v>
      </c>
      <c r="B2" s="8"/>
      <c r="C2" s="95"/>
    </row>
    <row r="3" spans="1:6" ht="15" customHeight="1" x14ac:dyDescent="0.2">
      <c r="A3" s="70" t="s">
        <v>26</v>
      </c>
      <c r="B3" s="8"/>
      <c r="C3" s="95"/>
    </row>
    <row r="5" spans="1:6" ht="39.950000000000003" customHeight="1" x14ac:dyDescent="0.2">
      <c r="A5" s="189" t="s">
        <v>29</v>
      </c>
      <c r="B5" s="189" t="s">
        <v>11</v>
      </c>
      <c r="C5" s="192" t="s">
        <v>2284</v>
      </c>
      <c r="D5" s="189" t="s">
        <v>36</v>
      </c>
      <c r="E5" s="189"/>
      <c r="F5" s="190" t="s">
        <v>2285</v>
      </c>
    </row>
    <row r="6" spans="1:6" ht="39.950000000000003" customHeight="1" x14ac:dyDescent="0.2">
      <c r="A6" s="189"/>
      <c r="B6" s="189"/>
      <c r="C6" s="192"/>
      <c r="D6" s="79">
        <v>2024</v>
      </c>
      <c r="E6" s="79">
        <v>2025</v>
      </c>
      <c r="F6" s="190"/>
    </row>
    <row r="8" spans="1:6" ht="15" customHeight="1" x14ac:dyDescent="0.2">
      <c r="A8" s="80" t="s">
        <v>318</v>
      </c>
      <c r="B8" s="101"/>
      <c r="C8" s="102"/>
      <c r="D8" s="101"/>
      <c r="E8" s="103"/>
      <c r="F8" s="104"/>
    </row>
    <row r="9" spans="1:6" ht="15" customHeight="1" x14ac:dyDescent="0.2">
      <c r="A9" s="8"/>
    </row>
    <row r="10" spans="1:6" ht="15" customHeight="1" x14ac:dyDescent="0.2">
      <c r="A10" s="8" t="s">
        <v>70</v>
      </c>
      <c r="B10" s="49"/>
      <c r="C10" s="15"/>
      <c r="D10" s="15"/>
      <c r="F10" s="13"/>
    </row>
    <row r="11" spans="1:6" ht="15" customHeight="1" x14ac:dyDescent="0.2">
      <c r="A11" s="83" t="s">
        <v>319</v>
      </c>
      <c r="B11" s="12">
        <v>1</v>
      </c>
      <c r="C11" s="15">
        <v>372</v>
      </c>
      <c r="D11" s="15" t="s">
        <v>39</v>
      </c>
      <c r="E11" s="15">
        <v>940</v>
      </c>
      <c r="F11" s="12" t="s">
        <v>40</v>
      </c>
    </row>
    <row r="12" spans="1:6" ht="15" customHeight="1" x14ac:dyDescent="0.2">
      <c r="B12" s="12"/>
      <c r="C12" s="15"/>
      <c r="D12" s="15"/>
      <c r="E12" s="15"/>
      <c r="F12" s="12"/>
    </row>
    <row r="13" spans="1:6" ht="15" customHeight="1" x14ac:dyDescent="0.2">
      <c r="A13" s="96"/>
      <c r="B13" s="97"/>
      <c r="C13" s="98"/>
      <c r="D13" s="97"/>
      <c r="E13" s="97"/>
      <c r="F13" s="99"/>
    </row>
    <row r="14" spans="1:6" ht="15" customHeight="1" x14ac:dyDescent="0.2">
      <c r="A14" s="80" t="s">
        <v>50</v>
      </c>
      <c r="B14" s="101"/>
      <c r="C14" s="102"/>
      <c r="D14" s="101"/>
      <c r="E14" s="103"/>
      <c r="F14" s="104"/>
    </row>
    <row r="15" spans="1:6" ht="15" customHeight="1" x14ac:dyDescent="0.2">
      <c r="A15" s="8"/>
    </row>
    <row r="16" spans="1:6" ht="15" customHeight="1" x14ac:dyDescent="0.2">
      <c r="A16" s="8" t="s">
        <v>70</v>
      </c>
      <c r="B16" s="49"/>
      <c r="C16" s="15"/>
      <c r="D16" s="15"/>
      <c r="F16" s="13"/>
    </row>
    <row r="17" spans="1:6" s="12" customFormat="1" ht="15" customHeight="1" x14ac:dyDescent="0.2">
      <c r="A17" s="83" t="s">
        <v>320</v>
      </c>
      <c r="B17" s="12">
        <v>6</v>
      </c>
      <c r="C17" s="15">
        <v>362</v>
      </c>
      <c r="D17" s="15" t="s">
        <v>39</v>
      </c>
      <c r="E17" s="15">
        <v>980</v>
      </c>
      <c r="F17" s="12" t="s">
        <v>40</v>
      </c>
    </row>
    <row r="18" spans="1:6" s="12" customFormat="1" ht="15" customHeight="1" x14ac:dyDescent="0.2">
      <c r="A18" s="83"/>
      <c r="C18" s="15"/>
      <c r="D18" s="15"/>
      <c r="E18" s="15"/>
    </row>
    <row r="19" spans="1:6" ht="15" customHeight="1" x14ac:dyDescent="0.2">
      <c r="B19" s="12"/>
      <c r="C19" s="15"/>
      <c r="D19" s="15"/>
      <c r="E19" s="15"/>
      <c r="F19" s="12"/>
    </row>
    <row r="20" spans="1:6" ht="15" customHeight="1" x14ac:dyDescent="0.2">
      <c r="A20" s="80" t="s">
        <v>49</v>
      </c>
      <c r="B20" s="101"/>
      <c r="C20" s="102"/>
      <c r="D20" s="101"/>
      <c r="E20" s="103"/>
      <c r="F20" s="104"/>
    </row>
    <row r="21" spans="1:6" ht="15" customHeight="1" x14ac:dyDescent="0.2">
      <c r="B21" s="12"/>
      <c r="C21" s="15"/>
      <c r="D21" s="12"/>
      <c r="F21" s="13"/>
    </row>
    <row r="22" spans="1:6" ht="15" customHeight="1" x14ac:dyDescent="0.2">
      <c r="A22" s="8" t="s">
        <v>70</v>
      </c>
      <c r="B22" s="49"/>
      <c r="C22" s="15"/>
      <c r="D22" s="15"/>
      <c r="F22" s="13"/>
    </row>
    <row r="23" spans="1:6" ht="15" customHeight="1" x14ac:dyDescent="0.2">
      <c r="A23" s="86" t="s">
        <v>321</v>
      </c>
      <c r="B23" s="12">
        <v>2</v>
      </c>
      <c r="C23" s="15">
        <v>800</v>
      </c>
      <c r="D23" s="15" t="s">
        <v>39</v>
      </c>
      <c r="E23" s="15" t="s">
        <v>322</v>
      </c>
      <c r="F23" s="12" t="s">
        <v>40</v>
      </c>
    </row>
    <row r="24" spans="1:6" ht="15" customHeight="1" x14ac:dyDescent="0.2">
      <c r="A24" s="86" t="s">
        <v>323</v>
      </c>
      <c r="B24" s="12">
        <v>1</v>
      </c>
      <c r="C24" s="15">
        <v>486</v>
      </c>
      <c r="D24" s="15" t="s">
        <v>39</v>
      </c>
      <c r="E24" s="15">
        <v>350</v>
      </c>
      <c r="F24" s="12" t="s">
        <v>40</v>
      </c>
    </row>
    <row r="25" spans="1:6" ht="15" customHeight="1" x14ac:dyDescent="0.2">
      <c r="A25" s="86" t="s">
        <v>324</v>
      </c>
      <c r="B25" s="12">
        <v>4</v>
      </c>
      <c r="C25" s="15">
        <v>856</v>
      </c>
      <c r="D25" s="15">
        <v>1840</v>
      </c>
      <c r="E25" s="15" t="s">
        <v>325</v>
      </c>
      <c r="F25" s="13" t="s">
        <v>0</v>
      </c>
    </row>
    <row r="26" spans="1:6" ht="15" customHeight="1" x14ac:dyDescent="0.2">
      <c r="A26" s="83" t="s">
        <v>326</v>
      </c>
      <c r="B26" s="12">
        <v>1</v>
      </c>
      <c r="C26" s="15">
        <v>120</v>
      </c>
      <c r="D26" s="15" t="s">
        <v>39</v>
      </c>
      <c r="E26" s="15">
        <v>833</v>
      </c>
      <c r="F26" s="12" t="s">
        <v>40</v>
      </c>
    </row>
    <row r="27" spans="1:6" ht="15" customHeight="1" x14ac:dyDescent="0.2">
      <c r="A27" s="86" t="s">
        <v>327</v>
      </c>
      <c r="B27" s="12">
        <v>1</v>
      </c>
      <c r="C27" s="15">
        <v>1287</v>
      </c>
      <c r="D27" s="15" t="s">
        <v>39</v>
      </c>
      <c r="E27" s="15">
        <v>1632</v>
      </c>
      <c r="F27" s="12" t="s">
        <v>40</v>
      </c>
    </row>
    <row r="28" spans="1:6" ht="15" customHeight="1" x14ac:dyDescent="0.2">
      <c r="A28" s="83" t="s">
        <v>328</v>
      </c>
      <c r="B28" s="12">
        <v>1</v>
      </c>
      <c r="C28" s="15">
        <v>732</v>
      </c>
      <c r="D28" s="15" t="s">
        <v>39</v>
      </c>
      <c r="E28" s="15">
        <v>2049</v>
      </c>
      <c r="F28" s="12" t="s">
        <v>40</v>
      </c>
    </row>
    <row r="29" spans="1:6" ht="15" customHeight="1" x14ac:dyDescent="0.2">
      <c r="B29" s="49"/>
      <c r="C29" s="15"/>
      <c r="D29" s="15"/>
      <c r="F29" s="13"/>
    </row>
    <row r="30" spans="1:6" ht="15" customHeight="1" x14ac:dyDescent="0.2">
      <c r="A30" s="8" t="s">
        <v>1698</v>
      </c>
    </row>
    <row r="31" spans="1:6" ht="15" customHeight="1" x14ac:dyDescent="0.2">
      <c r="A31" s="86" t="s">
        <v>1817</v>
      </c>
      <c r="B31" s="12">
        <v>3</v>
      </c>
      <c r="C31" s="15">
        <v>241</v>
      </c>
      <c r="D31" s="12" t="s">
        <v>39</v>
      </c>
      <c r="E31" s="12" t="s">
        <v>1818</v>
      </c>
      <c r="F31" s="13" t="s">
        <v>40</v>
      </c>
    </row>
    <row r="32" spans="1:6" ht="15" customHeight="1" x14ac:dyDescent="0.2">
      <c r="B32" s="12"/>
      <c r="C32" s="15"/>
      <c r="D32" s="15"/>
      <c r="E32" s="15"/>
      <c r="F32" s="12"/>
    </row>
    <row r="33" spans="1:6" ht="15" customHeight="1" x14ac:dyDescent="0.2">
      <c r="A33" s="8" t="s">
        <v>78</v>
      </c>
      <c r="B33" s="49"/>
      <c r="C33" s="15"/>
      <c r="D33" s="15"/>
      <c r="F33" s="13"/>
    </row>
    <row r="34" spans="1:6" ht="15" customHeight="1" x14ac:dyDescent="0.2">
      <c r="A34" s="83" t="s">
        <v>329</v>
      </c>
      <c r="B34" s="12">
        <v>1</v>
      </c>
      <c r="C34" s="15">
        <v>1912</v>
      </c>
      <c r="D34" s="15" t="s">
        <v>39</v>
      </c>
      <c r="E34" s="15">
        <v>523</v>
      </c>
      <c r="F34" s="12" t="s">
        <v>40</v>
      </c>
    </row>
    <row r="35" spans="1:6" ht="15" customHeight="1" x14ac:dyDescent="0.2">
      <c r="A35" s="3"/>
      <c r="B35" s="12">
        <v>1</v>
      </c>
      <c r="C35" s="15">
        <v>7021</v>
      </c>
      <c r="D35" s="15" t="s">
        <v>39</v>
      </c>
      <c r="E35" s="15">
        <v>242</v>
      </c>
      <c r="F35" s="12" t="s">
        <v>40</v>
      </c>
    </row>
    <row r="36" spans="1:6" ht="15" customHeight="1" x14ac:dyDescent="0.2">
      <c r="B36" s="12"/>
      <c r="C36" s="15"/>
      <c r="D36" s="15"/>
      <c r="E36" s="15"/>
      <c r="F36" s="12"/>
    </row>
    <row r="37" spans="1:6" ht="15" customHeight="1" x14ac:dyDescent="0.2">
      <c r="A37" s="8" t="s">
        <v>105</v>
      </c>
      <c r="B37" s="49"/>
      <c r="C37" s="15"/>
      <c r="D37" s="15"/>
      <c r="F37" s="13"/>
    </row>
    <row r="38" spans="1:6" ht="15" customHeight="1" x14ac:dyDescent="0.2">
      <c r="A38" s="83" t="s">
        <v>330</v>
      </c>
      <c r="B38" s="12">
        <v>1</v>
      </c>
      <c r="C38" s="15">
        <v>1254</v>
      </c>
      <c r="D38" s="15" t="s">
        <v>39</v>
      </c>
      <c r="E38" s="15">
        <v>215</v>
      </c>
      <c r="F38" s="12" t="s">
        <v>40</v>
      </c>
    </row>
    <row r="39" spans="1:6" ht="15" customHeight="1" x14ac:dyDescent="0.2">
      <c r="B39" s="12"/>
      <c r="C39" s="15"/>
      <c r="D39" s="15"/>
      <c r="E39" s="15"/>
      <c r="F39" s="12"/>
    </row>
    <row r="40" spans="1:6" ht="15" customHeight="1" x14ac:dyDescent="0.2">
      <c r="A40" s="8" t="s">
        <v>92</v>
      </c>
      <c r="B40" s="49"/>
      <c r="C40" s="15"/>
      <c r="D40" s="15"/>
      <c r="F40" s="13"/>
    </row>
    <row r="41" spans="1:6" ht="15" customHeight="1" x14ac:dyDescent="0.2">
      <c r="A41" s="83" t="s">
        <v>331</v>
      </c>
      <c r="B41" s="12">
        <v>1</v>
      </c>
      <c r="C41" s="15">
        <v>1349</v>
      </c>
      <c r="D41" s="15" t="s">
        <v>332</v>
      </c>
      <c r="E41" s="15">
        <v>334</v>
      </c>
      <c r="F41" s="13">
        <f>((E41-326)/326)*100</f>
        <v>2.4539877300613497</v>
      </c>
    </row>
    <row r="42" spans="1:6" ht="15" customHeight="1" x14ac:dyDescent="0.2">
      <c r="B42" s="12"/>
      <c r="C42" s="15"/>
      <c r="D42" s="15"/>
      <c r="E42" s="15"/>
      <c r="F42" s="12"/>
    </row>
    <row r="43" spans="1:6" ht="15" customHeight="1" x14ac:dyDescent="0.2">
      <c r="A43" s="8" t="s">
        <v>1705</v>
      </c>
      <c r="B43" s="49"/>
      <c r="C43" s="15"/>
      <c r="D43" s="12"/>
      <c r="F43" s="49"/>
    </row>
    <row r="44" spans="1:6" ht="15" customHeight="1" x14ac:dyDescent="0.2">
      <c r="A44" s="86" t="s">
        <v>1823</v>
      </c>
      <c r="B44" s="12">
        <v>11</v>
      </c>
      <c r="C44" s="15">
        <v>334</v>
      </c>
      <c r="D44" s="12" t="s">
        <v>39</v>
      </c>
      <c r="E44" s="12" t="s">
        <v>1824</v>
      </c>
      <c r="F44" s="12" t="s">
        <v>40</v>
      </c>
    </row>
    <row r="45" spans="1:6" ht="15" customHeight="1" x14ac:dyDescent="0.2">
      <c r="A45" s="86" t="s">
        <v>2286</v>
      </c>
      <c r="B45" s="12">
        <v>67</v>
      </c>
      <c r="C45" s="15">
        <v>212</v>
      </c>
      <c r="D45" s="12" t="s">
        <v>39</v>
      </c>
      <c r="E45" s="12" t="s">
        <v>1825</v>
      </c>
      <c r="F45" s="12" t="s">
        <v>40</v>
      </c>
    </row>
    <row r="46" spans="1:6" ht="15" customHeight="1" x14ac:dyDescent="0.2">
      <c r="A46" s="86" t="s">
        <v>1826</v>
      </c>
      <c r="B46" s="12">
        <v>5</v>
      </c>
      <c r="C46" s="15">
        <v>397</v>
      </c>
      <c r="D46" s="15" t="s">
        <v>39</v>
      </c>
      <c r="E46" s="12" t="s">
        <v>1827</v>
      </c>
      <c r="F46" s="12" t="s">
        <v>40</v>
      </c>
    </row>
    <row r="47" spans="1:6" ht="15" customHeight="1" x14ac:dyDescent="0.2">
      <c r="A47" s="86" t="s">
        <v>2287</v>
      </c>
      <c r="B47" s="12">
        <v>13</v>
      </c>
      <c r="C47" s="15">
        <v>340</v>
      </c>
      <c r="D47" s="15" t="s">
        <v>39</v>
      </c>
      <c r="E47" s="12" t="s">
        <v>1828</v>
      </c>
      <c r="F47" s="12" t="s">
        <v>40</v>
      </c>
    </row>
    <row r="48" spans="1:6" ht="15" customHeight="1" x14ac:dyDescent="0.2">
      <c r="A48" s="86" t="s">
        <v>2288</v>
      </c>
      <c r="B48" s="12">
        <v>1</v>
      </c>
      <c r="C48" s="15">
        <v>557</v>
      </c>
      <c r="D48" s="15" t="s">
        <v>39</v>
      </c>
      <c r="E48" s="12">
        <v>108</v>
      </c>
      <c r="F48" s="12" t="s">
        <v>40</v>
      </c>
    </row>
    <row r="49" spans="1:6" ht="15" customHeight="1" x14ac:dyDescent="0.2">
      <c r="A49" s="86" t="s">
        <v>1829</v>
      </c>
      <c r="B49" s="12">
        <v>1</v>
      </c>
      <c r="C49" s="15">
        <v>648</v>
      </c>
      <c r="D49" s="15" t="s">
        <v>39</v>
      </c>
      <c r="E49" s="12">
        <v>927</v>
      </c>
      <c r="F49" s="12" t="s">
        <v>40</v>
      </c>
    </row>
    <row r="50" spans="1:6" ht="15" customHeight="1" x14ac:dyDescent="0.2">
      <c r="B50" s="49"/>
      <c r="C50" s="15"/>
      <c r="D50" s="15"/>
      <c r="E50" s="49"/>
      <c r="F50" s="49"/>
    </row>
    <row r="51" spans="1:6" ht="15" customHeight="1" x14ac:dyDescent="0.2">
      <c r="A51" s="8" t="s">
        <v>109</v>
      </c>
    </row>
    <row r="52" spans="1:6" ht="15" customHeight="1" x14ac:dyDescent="0.2">
      <c r="A52" s="86" t="s">
        <v>333</v>
      </c>
      <c r="B52" s="12">
        <v>1</v>
      </c>
      <c r="C52" s="15">
        <v>920</v>
      </c>
      <c r="D52" s="5" t="s">
        <v>39</v>
      </c>
      <c r="E52" s="5">
        <v>87</v>
      </c>
      <c r="F52" s="13" t="s">
        <v>40</v>
      </c>
    </row>
    <row r="53" spans="1:6" ht="15" customHeight="1" x14ac:dyDescent="0.2">
      <c r="B53" s="49"/>
      <c r="C53" s="15"/>
      <c r="D53" s="12"/>
      <c r="F53" s="13"/>
    </row>
    <row r="54" spans="1:6" ht="15" customHeight="1" x14ac:dyDescent="0.2">
      <c r="A54" s="8" t="s">
        <v>2069</v>
      </c>
    </row>
    <row r="55" spans="1:6" ht="15" customHeight="1" x14ac:dyDescent="0.2">
      <c r="A55" s="87" t="s">
        <v>2211</v>
      </c>
      <c r="B55" s="27">
        <v>1</v>
      </c>
      <c r="C55" s="24">
        <v>763</v>
      </c>
      <c r="D55" s="24" t="s">
        <v>39</v>
      </c>
      <c r="E55" s="24">
        <v>222.80471821756225</v>
      </c>
      <c r="F55" s="24" t="s">
        <v>40</v>
      </c>
    </row>
    <row r="56" spans="1:6" ht="15" customHeight="1" x14ac:dyDescent="0.2">
      <c r="A56" s="87" t="s">
        <v>2212</v>
      </c>
      <c r="B56" s="27">
        <v>1</v>
      </c>
      <c r="C56" s="24">
        <v>1246.46</v>
      </c>
      <c r="D56" s="24" t="s">
        <v>39</v>
      </c>
      <c r="E56" s="24">
        <v>224.63616963239895</v>
      </c>
      <c r="F56" s="24" t="s">
        <v>40</v>
      </c>
    </row>
    <row r="57" spans="1:6" ht="15" customHeight="1" x14ac:dyDescent="0.2">
      <c r="A57" s="47"/>
      <c r="B57" s="27"/>
      <c r="C57" s="24"/>
      <c r="D57" s="24"/>
      <c r="E57" s="24"/>
      <c r="F57" s="24"/>
    </row>
    <row r="58" spans="1:6" ht="15" customHeight="1" x14ac:dyDescent="0.2">
      <c r="A58" s="8" t="s">
        <v>1702</v>
      </c>
      <c r="B58" s="97"/>
      <c r="C58" s="98"/>
      <c r="D58" s="97"/>
      <c r="F58" s="99"/>
    </row>
    <row r="59" spans="1:6" ht="15" customHeight="1" x14ac:dyDescent="0.2">
      <c r="A59" s="86" t="s">
        <v>1819</v>
      </c>
      <c r="B59" s="12">
        <v>1</v>
      </c>
      <c r="C59" s="15">
        <v>279</v>
      </c>
      <c r="D59" s="12" t="s">
        <v>39</v>
      </c>
      <c r="E59" s="12">
        <v>97</v>
      </c>
      <c r="F59" s="13" t="s">
        <v>40</v>
      </c>
    </row>
    <row r="60" spans="1:6" ht="15" customHeight="1" x14ac:dyDescent="0.2">
      <c r="A60" s="86" t="s">
        <v>1820</v>
      </c>
      <c r="B60" s="12">
        <v>4</v>
      </c>
      <c r="C60" s="15">
        <v>488</v>
      </c>
      <c r="D60" s="12" t="s">
        <v>39</v>
      </c>
      <c r="E60" s="12" t="s">
        <v>1821</v>
      </c>
      <c r="F60" s="13" t="s">
        <v>40</v>
      </c>
    </row>
    <row r="61" spans="1:6" ht="15" customHeight="1" x14ac:dyDescent="0.2">
      <c r="A61" s="86" t="s">
        <v>1822</v>
      </c>
      <c r="B61" s="12">
        <v>1</v>
      </c>
      <c r="C61" s="15">
        <v>287</v>
      </c>
      <c r="D61" s="12" t="s">
        <v>39</v>
      </c>
      <c r="E61" s="12">
        <v>87</v>
      </c>
      <c r="F61" s="13" t="s">
        <v>40</v>
      </c>
    </row>
    <row r="62" spans="1:6" ht="15" customHeight="1" x14ac:dyDescent="0.2">
      <c r="A62" s="86"/>
      <c r="B62" s="12"/>
      <c r="C62" s="15"/>
      <c r="D62" s="12"/>
      <c r="F62" s="13"/>
    </row>
    <row r="63" spans="1:6" ht="15" customHeight="1" x14ac:dyDescent="0.2">
      <c r="B63" s="49"/>
      <c r="C63" s="15"/>
      <c r="D63" s="12"/>
      <c r="F63" s="49"/>
    </row>
    <row r="64" spans="1:6" ht="15" customHeight="1" x14ac:dyDescent="0.2">
      <c r="A64" s="105" t="s">
        <v>2254</v>
      </c>
      <c r="B64" s="101"/>
      <c r="C64" s="102"/>
      <c r="D64" s="101"/>
      <c r="E64" s="103"/>
      <c r="F64" s="104"/>
    </row>
    <row r="65" spans="1:6" ht="15" customHeight="1" x14ac:dyDescent="0.2">
      <c r="B65" s="12"/>
      <c r="C65" s="15"/>
      <c r="D65" s="12"/>
      <c r="F65" s="13"/>
    </row>
    <row r="66" spans="1:6" ht="15" customHeight="1" x14ac:dyDescent="0.2">
      <c r="A66" s="8" t="s">
        <v>76</v>
      </c>
      <c r="B66" s="49"/>
      <c r="C66" s="15"/>
      <c r="D66" s="15"/>
      <c r="F66" s="13"/>
    </row>
    <row r="67" spans="1:6" ht="15" customHeight="1" x14ac:dyDescent="0.2">
      <c r="A67" s="83" t="s">
        <v>2255</v>
      </c>
      <c r="B67" s="12">
        <v>1</v>
      </c>
      <c r="C67" s="15">
        <v>12710</v>
      </c>
      <c r="D67" s="15" t="s">
        <v>39</v>
      </c>
      <c r="E67" s="15">
        <v>186</v>
      </c>
      <c r="F67" s="12" t="s">
        <v>40</v>
      </c>
    </row>
    <row r="69" spans="1:6" ht="15" customHeight="1" x14ac:dyDescent="0.2">
      <c r="A69" s="8"/>
    </row>
    <row r="70" spans="1:6" ht="15" customHeight="1" x14ac:dyDescent="0.2">
      <c r="B70" s="12"/>
      <c r="C70" s="15"/>
      <c r="D70" s="12"/>
      <c r="F70" s="13"/>
    </row>
    <row r="71" spans="1:6" ht="15" customHeight="1" x14ac:dyDescent="0.2">
      <c r="B71" s="12"/>
      <c r="C71" s="15"/>
      <c r="D71" s="12"/>
      <c r="F71" s="13"/>
    </row>
    <row r="72" spans="1:6" ht="15" customHeight="1" x14ac:dyDescent="0.2">
      <c r="A72" s="8"/>
    </row>
  </sheetData>
  <mergeCells count="5">
    <mergeCell ref="F5:F6"/>
    <mergeCell ref="A5:A6"/>
    <mergeCell ref="B5:B6"/>
    <mergeCell ref="C5:C6"/>
    <mergeCell ref="D5:E5"/>
  </mergeCells>
  <phoneticPr fontId="0" type="noConversion"/>
  <pageMargins left="0.47244094488188981" right="0.35433070866141736" top="0.39370078740157483" bottom="0.98425196850393704" header="0.51181102362204722" footer="0.51181102362204722"/>
  <pageSetup paperSize="9" scale="65" orientation="portrait" cellComments="asDisplayed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A1:F801"/>
  <sheetViews>
    <sheetView zoomScale="80" zoomScaleNormal="80" zoomScaleSheetLayoutView="100" workbookViewId="0"/>
  </sheetViews>
  <sheetFormatPr defaultColWidth="9.140625" defaultRowHeight="15" customHeight="1" x14ac:dyDescent="0.2"/>
  <cols>
    <col min="1" max="1" width="49.28515625" style="14" bestFit="1" customWidth="1"/>
    <col min="2" max="3" width="20.7109375" style="14" customWidth="1"/>
    <col min="4" max="4" width="20.7109375" style="12" customWidth="1"/>
    <col min="5" max="5" width="20.7109375" style="106" customWidth="1"/>
    <col min="6" max="6" width="20.7109375" style="13" customWidth="1"/>
    <col min="7" max="16384" width="9.140625" style="14"/>
  </cols>
  <sheetData>
    <row r="1" spans="1:6" ht="15" customHeight="1" x14ac:dyDescent="0.2">
      <c r="A1" s="8" t="s">
        <v>2291</v>
      </c>
    </row>
    <row r="2" spans="1:6" ht="15" customHeight="1" x14ac:dyDescent="0.2">
      <c r="A2" s="8" t="s">
        <v>51</v>
      </c>
    </row>
    <row r="3" spans="1:6" ht="15" customHeight="1" x14ac:dyDescent="0.2">
      <c r="A3" s="70" t="s">
        <v>2289</v>
      </c>
    </row>
    <row r="5" spans="1:6" ht="39.950000000000003" customHeight="1" x14ac:dyDescent="0.2">
      <c r="A5" s="189" t="s">
        <v>29</v>
      </c>
      <c r="B5" s="189" t="s">
        <v>2294</v>
      </c>
      <c r="C5" s="189" t="s">
        <v>2</v>
      </c>
      <c r="D5" s="189"/>
      <c r="E5" s="193" t="s">
        <v>2292</v>
      </c>
      <c r="F5" s="190" t="s">
        <v>2293</v>
      </c>
    </row>
    <row r="6" spans="1:6" ht="39.950000000000003" customHeight="1" x14ac:dyDescent="0.2">
      <c r="A6" s="189"/>
      <c r="B6" s="189"/>
      <c r="C6" s="79">
        <v>2024</v>
      </c>
      <c r="D6" s="79">
        <v>2025</v>
      </c>
      <c r="E6" s="194"/>
      <c r="F6" s="190"/>
    </row>
    <row r="8" spans="1:6" ht="15" customHeight="1" x14ac:dyDescent="0.2">
      <c r="A8" s="80" t="s">
        <v>52</v>
      </c>
      <c r="B8" s="103"/>
      <c r="C8" s="103"/>
      <c r="D8" s="103"/>
      <c r="E8" s="112"/>
      <c r="F8" s="113"/>
    </row>
    <row r="9" spans="1:6" ht="15" customHeight="1" x14ac:dyDescent="0.2">
      <c r="A9" s="8"/>
      <c r="C9" s="106"/>
      <c r="D9" s="13"/>
      <c r="E9" s="14"/>
      <c r="F9" s="14"/>
    </row>
    <row r="10" spans="1:6" ht="15" customHeight="1" x14ac:dyDescent="0.2">
      <c r="A10" s="8" t="s">
        <v>65</v>
      </c>
      <c r="B10" s="12"/>
      <c r="C10" s="13"/>
      <c r="D10" s="13"/>
      <c r="E10" s="13"/>
    </row>
    <row r="11" spans="1:6" ht="15" customHeight="1" x14ac:dyDescent="0.2">
      <c r="A11" s="86" t="s">
        <v>624</v>
      </c>
      <c r="B11" s="12">
        <v>88</v>
      </c>
      <c r="C11" s="13" t="s">
        <v>39</v>
      </c>
      <c r="D11" s="16">
        <v>900</v>
      </c>
      <c r="E11" s="13" t="s">
        <v>40</v>
      </c>
      <c r="F11" s="13">
        <v>4.2</v>
      </c>
    </row>
    <row r="12" spans="1:6" ht="15" customHeight="1" x14ac:dyDescent="0.2">
      <c r="A12" s="86" t="s">
        <v>336</v>
      </c>
      <c r="B12" s="15">
        <v>87</v>
      </c>
      <c r="C12" s="15" t="s">
        <v>625</v>
      </c>
      <c r="D12" s="15" t="s">
        <v>625</v>
      </c>
      <c r="E12" s="29" t="s">
        <v>0</v>
      </c>
      <c r="F12" s="13">
        <v>1.7</v>
      </c>
    </row>
    <row r="13" spans="1:6" ht="15" customHeight="1" x14ac:dyDescent="0.2">
      <c r="A13" s="86" t="s">
        <v>626</v>
      </c>
      <c r="B13" s="12">
        <v>74</v>
      </c>
      <c r="C13" s="13" t="s">
        <v>39</v>
      </c>
      <c r="D13" s="12">
        <v>550</v>
      </c>
      <c r="E13" s="13" t="s">
        <v>40</v>
      </c>
      <c r="F13" s="13">
        <v>2.6</v>
      </c>
    </row>
    <row r="14" spans="1:6" ht="15" customHeight="1" x14ac:dyDescent="0.2">
      <c r="A14" s="86" t="s">
        <v>339</v>
      </c>
      <c r="B14" s="12">
        <v>75</v>
      </c>
      <c r="C14" s="13" t="s">
        <v>39</v>
      </c>
      <c r="D14" s="12">
        <v>900</v>
      </c>
      <c r="E14" s="13" t="s">
        <v>40</v>
      </c>
      <c r="F14" s="13">
        <v>3.6</v>
      </c>
    </row>
    <row r="15" spans="1:6" ht="15" customHeight="1" x14ac:dyDescent="0.2">
      <c r="A15" s="86" t="s">
        <v>627</v>
      </c>
      <c r="B15" s="12">
        <v>78</v>
      </c>
      <c r="C15" s="13" t="s">
        <v>39</v>
      </c>
      <c r="D15" s="12">
        <v>800</v>
      </c>
      <c r="E15" s="13" t="s">
        <v>40</v>
      </c>
      <c r="F15" s="13">
        <v>4.5999999999999996</v>
      </c>
    </row>
    <row r="16" spans="1:6" ht="15" customHeight="1" x14ac:dyDescent="0.2">
      <c r="A16" s="86" t="s">
        <v>628</v>
      </c>
      <c r="B16" s="15">
        <v>78</v>
      </c>
      <c r="C16" s="15" t="s">
        <v>629</v>
      </c>
      <c r="D16" s="15" t="s">
        <v>629</v>
      </c>
      <c r="E16" s="15" t="s">
        <v>0</v>
      </c>
      <c r="F16" s="13">
        <v>3.8</v>
      </c>
    </row>
    <row r="17" spans="1:6" ht="15" customHeight="1" x14ac:dyDescent="0.2">
      <c r="A17" s="86" t="s">
        <v>630</v>
      </c>
      <c r="B17" s="15">
        <v>68</v>
      </c>
      <c r="C17" s="15">
        <v>700</v>
      </c>
      <c r="D17" s="15">
        <v>700</v>
      </c>
      <c r="E17" s="15" t="s">
        <v>0</v>
      </c>
      <c r="F17" s="13">
        <v>4.2</v>
      </c>
    </row>
    <row r="18" spans="1:6" ht="15" customHeight="1" x14ac:dyDescent="0.2">
      <c r="A18" s="86" t="s">
        <v>631</v>
      </c>
      <c r="B18" s="12">
        <v>90</v>
      </c>
      <c r="C18" s="13" t="s">
        <v>632</v>
      </c>
      <c r="D18" s="15" t="s">
        <v>2290</v>
      </c>
      <c r="E18" s="13">
        <v>12.1</v>
      </c>
      <c r="F18" s="13">
        <v>3.9</v>
      </c>
    </row>
    <row r="19" spans="1:6" ht="15" customHeight="1" x14ac:dyDescent="0.2">
      <c r="A19" s="8"/>
      <c r="B19" s="12"/>
      <c r="C19" s="12"/>
      <c r="E19" s="13"/>
    </row>
    <row r="20" spans="1:6" ht="15" customHeight="1" x14ac:dyDescent="0.2">
      <c r="A20" s="8" t="s">
        <v>98</v>
      </c>
      <c r="B20" s="12"/>
      <c r="C20" s="12"/>
      <c r="E20" s="13"/>
    </row>
    <row r="21" spans="1:6" ht="15" customHeight="1" x14ac:dyDescent="0.2">
      <c r="A21" s="86" t="s">
        <v>633</v>
      </c>
      <c r="B21" s="12">
        <v>76</v>
      </c>
      <c r="C21" s="12" t="s">
        <v>39</v>
      </c>
      <c r="D21" s="12">
        <v>800</v>
      </c>
      <c r="E21" s="13" t="s">
        <v>40</v>
      </c>
      <c r="F21" s="13">
        <v>3.8</v>
      </c>
    </row>
    <row r="22" spans="1:6" ht="15" customHeight="1" x14ac:dyDescent="0.2">
      <c r="A22" s="86" t="s">
        <v>424</v>
      </c>
      <c r="B22" s="12">
        <v>79</v>
      </c>
      <c r="C22" s="15">
        <v>800</v>
      </c>
      <c r="D22" s="15" t="s">
        <v>634</v>
      </c>
      <c r="E22" s="13">
        <v>18.8</v>
      </c>
      <c r="F22" s="13">
        <v>3.8</v>
      </c>
    </row>
    <row r="23" spans="1:6" ht="15" customHeight="1" x14ac:dyDescent="0.2">
      <c r="A23" s="86" t="s">
        <v>635</v>
      </c>
      <c r="B23" s="12">
        <v>80</v>
      </c>
      <c r="C23" s="15">
        <v>650</v>
      </c>
      <c r="D23" s="15">
        <v>650</v>
      </c>
      <c r="E23" s="13" t="s">
        <v>0</v>
      </c>
      <c r="F23" s="13">
        <v>2.9</v>
      </c>
    </row>
    <row r="24" spans="1:6" ht="15" customHeight="1" x14ac:dyDescent="0.2">
      <c r="A24" s="86" t="s">
        <v>636</v>
      </c>
      <c r="B24" s="12">
        <v>86</v>
      </c>
      <c r="C24" s="66" t="s">
        <v>39</v>
      </c>
      <c r="D24" s="12" t="s">
        <v>637</v>
      </c>
      <c r="E24" s="13" t="s">
        <v>40</v>
      </c>
      <c r="F24" s="13">
        <v>4.5999999999999996</v>
      </c>
    </row>
    <row r="25" spans="1:6" ht="15" customHeight="1" x14ac:dyDescent="0.2">
      <c r="A25" s="86" t="s">
        <v>349</v>
      </c>
      <c r="B25" s="12">
        <v>80</v>
      </c>
      <c r="C25" s="66" t="s">
        <v>39</v>
      </c>
      <c r="D25" s="15">
        <v>1000</v>
      </c>
      <c r="E25" s="13" t="s">
        <v>40</v>
      </c>
      <c r="F25" s="13">
        <v>4.0999999999999996</v>
      </c>
    </row>
    <row r="26" spans="1:6" ht="15" customHeight="1" x14ac:dyDescent="0.2">
      <c r="A26" s="86" t="s">
        <v>351</v>
      </c>
      <c r="B26" s="12">
        <v>86</v>
      </c>
      <c r="C26" s="15">
        <v>900</v>
      </c>
      <c r="D26" s="15" t="s">
        <v>638</v>
      </c>
      <c r="E26" s="13">
        <v>5.6</v>
      </c>
      <c r="F26" s="13">
        <v>4.4000000000000004</v>
      </c>
    </row>
    <row r="27" spans="1:6" ht="15" customHeight="1" x14ac:dyDescent="0.2">
      <c r="A27" s="86" t="s">
        <v>352</v>
      </c>
      <c r="B27" s="12">
        <v>83</v>
      </c>
      <c r="C27" s="15" t="s">
        <v>39</v>
      </c>
      <c r="D27" s="15">
        <v>800</v>
      </c>
      <c r="E27" s="12" t="s">
        <v>40</v>
      </c>
      <c r="F27" s="13">
        <v>3</v>
      </c>
    </row>
    <row r="28" spans="1:6" ht="15" customHeight="1" x14ac:dyDescent="0.2">
      <c r="A28" s="86" t="s">
        <v>639</v>
      </c>
      <c r="B28" s="12">
        <v>85</v>
      </c>
      <c r="C28" s="15" t="s">
        <v>39</v>
      </c>
      <c r="D28" s="15">
        <v>800</v>
      </c>
      <c r="E28" s="13" t="s">
        <v>40</v>
      </c>
      <c r="F28" s="13">
        <v>3.4</v>
      </c>
    </row>
    <row r="29" spans="1:6" ht="15" customHeight="1" x14ac:dyDescent="0.2">
      <c r="A29" s="86" t="s">
        <v>640</v>
      </c>
      <c r="B29" s="12">
        <v>54</v>
      </c>
      <c r="C29" s="15" t="s">
        <v>39</v>
      </c>
      <c r="D29" s="15">
        <v>500</v>
      </c>
      <c r="E29" s="13" t="s">
        <v>40</v>
      </c>
      <c r="F29" s="13">
        <v>3.8</v>
      </c>
    </row>
    <row r="30" spans="1:6" ht="15" customHeight="1" x14ac:dyDescent="0.2">
      <c r="A30" s="86" t="s">
        <v>353</v>
      </c>
      <c r="B30" s="16">
        <v>172</v>
      </c>
      <c r="C30" s="65" t="s">
        <v>39</v>
      </c>
      <c r="D30" s="15">
        <v>700</v>
      </c>
      <c r="E30" s="12" t="s">
        <v>40</v>
      </c>
      <c r="F30" s="13">
        <v>3.1</v>
      </c>
    </row>
    <row r="31" spans="1:6" ht="15" customHeight="1" x14ac:dyDescent="0.2">
      <c r="A31" s="86" t="s">
        <v>641</v>
      </c>
      <c r="B31" s="16">
        <v>77</v>
      </c>
      <c r="C31" s="65" t="s">
        <v>39</v>
      </c>
      <c r="D31" s="15">
        <v>1000</v>
      </c>
      <c r="E31" s="12" t="s">
        <v>40</v>
      </c>
      <c r="F31" s="13">
        <v>4.0999999999999996</v>
      </c>
    </row>
    <row r="32" spans="1:6" ht="15" customHeight="1" x14ac:dyDescent="0.2">
      <c r="A32" s="86" t="s">
        <v>642</v>
      </c>
      <c r="B32" s="16">
        <v>92.9</v>
      </c>
      <c r="C32" s="66" t="s">
        <v>39</v>
      </c>
      <c r="D32" s="15">
        <v>1300</v>
      </c>
      <c r="E32" s="13" t="s">
        <v>40</v>
      </c>
      <c r="F32" s="13">
        <v>5.6</v>
      </c>
    </row>
    <row r="33" spans="1:6" ht="15" customHeight="1" x14ac:dyDescent="0.2">
      <c r="A33" s="86" t="s">
        <v>643</v>
      </c>
      <c r="B33" s="12">
        <v>69</v>
      </c>
      <c r="C33" s="15" t="s">
        <v>644</v>
      </c>
      <c r="D33" s="15" t="s">
        <v>645</v>
      </c>
      <c r="E33" s="13">
        <v>3.7</v>
      </c>
      <c r="F33" s="13">
        <v>3.8</v>
      </c>
    </row>
    <row r="34" spans="1:6" ht="15" customHeight="1" x14ac:dyDescent="0.2">
      <c r="A34" s="86" t="s">
        <v>646</v>
      </c>
      <c r="B34" s="12">
        <v>74</v>
      </c>
      <c r="C34" s="15">
        <v>500</v>
      </c>
      <c r="D34" s="15" t="s">
        <v>647</v>
      </c>
      <c r="E34" s="13">
        <v>10</v>
      </c>
      <c r="F34" s="13">
        <v>2.8</v>
      </c>
    </row>
    <row r="35" spans="1:6" ht="15" customHeight="1" x14ac:dyDescent="0.2">
      <c r="B35" s="12"/>
      <c r="C35" s="15"/>
      <c r="D35" s="15"/>
      <c r="E35" s="13"/>
    </row>
    <row r="36" spans="1:6" ht="15" customHeight="1" x14ac:dyDescent="0.2">
      <c r="A36" s="8" t="s">
        <v>101</v>
      </c>
      <c r="B36" s="12"/>
      <c r="C36" s="15"/>
      <c r="D36" s="15"/>
      <c r="E36" s="13"/>
    </row>
    <row r="37" spans="1:6" ht="15" customHeight="1" x14ac:dyDescent="0.2">
      <c r="A37" s="86" t="s">
        <v>648</v>
      </c>
      <c r="B37" s="12">
        <v>87</v>
      </c>
      <c r="C37" s="15" t="s">
        <v>39</v>
      </c>
      <c r="D37" s="15">
        <v>800</v>
      </c>
      <c r="E37" s="13" t="s">
        <v>40</v>
      </c>
      <c r="F37" s="13">
        <v>3.8</v>
      </c>
    </row>
    <row r="38" spans="1:6" ht="15" customHeight="1" x14ac:dyDescent="0.2">
      <c r="A38" s="8"/>
      <c r="B38" s="12"/>
      <c r="C38" s="66"/>
      <c r="E38" s="13"/>
    </row>
    <row r="39" spans="1:6" ht="15" customHeight="1" x14ac:dyDescent="0.2">
      <c r="A39" s="8" t="s">
        <v>70</v>
      </c>
      <c r="B39" s="12"/>
      <c r="C39" s="66"/>
      <c r="E39" s="13"/>
    </row>
    <row r="40" spans="1:6" ht="15" customHeight="1" x14ac:dyDescent="0.2">
      <c r="A40" s="86" t="s">
        <v>649</v>
      </c>
      <c r="B40" s="12">
        <v>112</v>
      </c>
      <c r="C40" s="66" t="s">
        <v>39</v>
      </c>
      <c r="D40" s="15">
        <v>1550</v>
      </c>
      <c r="E40" s="13" t="s">
        <v>40</v>
      </c>
      <c r="F40" s="13">
        <v>3.1</v>
      </c>
    </row>
    <row r="41" spans="1:6" ht="15" customHeight="1" x14ac:dyDescent="0.2">
      <c r="A41" s="86" t="s">
        <v>650</v>
      </c>
      <c r="B41" s="12">
        <v>74</v>
      </c>
      <c r="C41" s="15">
        <v>1600</v>
      </c>
      <c r="D41" s="15">
        <v>1600</v>
      </c>
      <c r="E41" s="13" t="s">
        <v>0</v>
      </c>
      <c r="F41" s="13">
        <v>3.8</v>
      </c>
    </row>
    <row r="42" spans="1:6" ht="15" customHeight="1" x14ac:dyDescent="0.2">
      <c r="A42" s="86" t="s">
        <v>327</v>
      </c>
      <c r="B42" s="12">
        <v>91</v>
      </c>
      <c r="C42" s="15" t="s">
        <v>651</v>
      </c>
      <c r="D42" s="15" t="s">
        <v>651</v>
      </c>
      <c r="E42" s="13" t="s">
        <v>0</v>
      </c>
      <c r="F42" s="13">
        <v>3.2</v>
      </c>
    </row>
    <row r="43" spans="1:6" ht="15" customHeight="1" x14ac:dyDescent="0.2">
      <c r="A43" s="86" t="s">
        <v>652</v>
      </c>
      <c r="B43" s="16">
        <v>73</v>
      </c>
      <c r="C43" s="65">
        <v>1600</v>
      </c>
      <c r="D43" s="15">
        <v>1600</v>
      </c>
      <c r="E43" s="13" t="s">
        <v>0</v>
      </c>
      <c r="F43" s="13">
        <v>4.8</v>
      </c>
    </row>
    <row r="44" spans="1:6" ht="15" customHeight="1" x14ac:dyDescent="0.2">
      <c r="A44" s="86" t="s">
        <v>653</v>
      </c>
      <c r="B44" s="15">
        <v>90</v>
      </c>
      <c r="C44" s="15" t="s">
        <v>654</v>
      </c>
      <c r="D44" s="15" t="s">
        <v>654</v>
      </c>
      <c r="E44" s="15" t="s">
        <v>0</v>
      </c>
      <c r="F44" s="13">
        <v>6.6</v>
      </c>
    </row>
    <row r="45" spans="1:6" ht="15" customHeight="1" x14ac:dyDescent="0.2">
      <c r="A45" s="86" t="s">
        <v>655</v>
      </c>
      <c r="B45" s="15">
        <v>87</v>
      </c>
      <c r="C45" s="15">
        <v>1400</v>
      </c>
      <c r="D45" s="15">
        <v>1400</v>
      </c>
      <c r="E45" s="15" t="s">
        <v>0</v>
      </c>
      <c r="F45" s="13">
        <v>4.9000000000000004</v>
      </c>
    </row>
    <row r="46" spans="1:6" ht="15" customHeight="1" x14ac:dyDescent="0.2">
      <c r="A46" s="86" t="s">
        <v>357</v>
      </c>
      <c r="B46" s="12">
        <v>80</v>
      </c>
      <c r="C46" s="65">
        <v>1500</v>
      </c>
      <c r="D46" s="15">
        <v>1500</v>
      </c>
      <c r="E46" s="13" t="s">
        <v>0</v>
      </c>
      <c r="F46" s="13">
        <v>4.5</v>
      </c>
    </row>
    <row r="47" spans="1:6" ht="15" customHeight="1" x14ac:dyDescent="0.2">
      <c r="A47" s="86" t="s">
        <v>336</v>
      </c>
      <c r="B47" s="12">
        <v>111</v>
      </c>
      <c r="C47" s="65" t="s">
        <v>39</v>
      </c>
      <c r="D47" s="15">
        <v>1300</v>
      </c>
      <c r="E47" s="13" t="s">
        <v>40</v>
      </c>
      <c r="F47" s="13">
        <v>2.8</v>
      </c>
    </row>
    <row r="48" spans="1:6" ht="15" customHeight="1" x14ac:dyDescent="0.2">
      <c r="A48" s="86" t="s">
        <v>656</v>
      </c>
      <c r="B48" s="12">
        <v>64</v>
      </c>
      <c r="C48" s="65" t="s">
        <v>657</v>
      </c>
      <c r="D48" s="15">
        <v>1200</v>
      </c>
      <c r="E48" s="13">
        <v>14.3</v>
      </c>
      <c r="F48" s="13">
        <v>3.2</v>
      </c>
    </row>
    <row r="49" spans="1:6" ht="15" customHeight="1" x14ac:dyDescent="0.2">
      <c r="A49" s="86" t="s">
        <v>572</v>
      </c>
      <c r="B49" s="16">
        <v>83</v>
      </c>
      <c r="C49" s="15">
        <v>1100</v>
      </c>
      <c r="D49" s="15">
        <v>1100</v>
      </c>
      <c r="E49" s="13" t="s">
        <v>0</v>
      </c>
      <c r="F49" s="13">
        <v>4.2</v>
      </c>
    </row>
    <row r="50" spans="1:6" ht="15" customHeight="1" x14ac:dyDescent="0.2">
      <c r="A50" s="86" t="s">
        <v>262</v>
      </c>
      <c r="B50" s="12">
        <v>78</v>
      </c>
      <c r="C50" s="65">
        <v>1400</v>
      </c>
      <c r="D50" s="15">
        <v>1400</v>
      </c>
      <c r="E50" s="13" t="s">
        <v>0</v>
      </c>
      <c r="F50" s="13">
        <v>4.9000000000000004</v>
      </c>
    </row>
    <row r="51" spans="1:6" ht="15" customHeight="1" x14ac:dyDescent="0.2">
      <c r="A51" s="86" t="s">
        <v>658</v>
      </c>
      <c r="B51" s="16">
        <v>78</v>
      </c>
      <c r="C51" s="15">
        <v>1000</v>
      </c>
      <c r="D51" s="15">
        <v>1000</v>
      </c>
      <c r="E51" s="13" t="s">
        <v>0</v>
      </c>
      <c r="F51" s="13">
        <v>2.9</v>
      </c>
    </row>
    <row r="52" spans="1:6" ht="15" customHeight="1" x14ac:dyDescent="0.2">
      <c r="A52" s="86" t="s">
        <v>659</v>
      </c>
      <c r="B52" s="16">
        <v>80</v>
      </c>
      <c r="C52" s="15" t="s">
        <v>660</v>
      </c>
      <c r="D52" s="15" t="s">
        <v>660</v>
      </c>
      <c r="E52" s="13" t="s">
        <v>0</v>
      </c>
      <c r="F52" s="13">
        <v>3.1</v>
      </c>
    </row>
    <row r="53" spans="1:6" ht="15" customHeight="1" x14ac:dyDescent="0.2">
      <c r="A53" s="86" t="s">
        <v>661</v>
      </c>
      <c r="B53" s="107">
        <v>74</v>
      </c>
      <c r="C53" s="65" t="s">
        <v>662</v>
      </c>
      <c r="D53" s="15" t="s">
        <v>864</v>
      </c>
      <c r="E53" s="13">
        <v>3.6</v>
      </c>
      <c r="F53" s="13">
        <v>3.2</v>
      </c>
    </row>
    <row r="54" spans="1:6" ht="15" customHeight="1" x14ac:dyDescent="0.2">
      <c r="A54" s="86" t="s">
        <v>663</v>
      </c>
      <c r="B54" s="16">
        <v>92</v>
      </c>
      <c r="C54" s="15">
        <v>1300</v>
      </c>
      <c r="D54" s="15">
        <v>1300</v>
      </c>
      <c r="E54" s="13" t="s">
        <v>0</v>
      </c>
      <c r="F54" s="13">
        <v>3.9</v>
      </c>
    </row>
    <row r="55" spans="1:6" ht="15" customHeight="1" x14ac:dyDescent="0.2">
      <c r="A55" s="86" t="s">
        <v>664</v>
      </c>
      <c r="B55" s="12">
        <v>62</v>
      </c>
      <c r="C55" s="65">
        <v>1000</v>
      </c>
      <c r="D55" s="15">
        <v>1000</v>
      </c>
      <c r="E55" s="13" t="s">
        <v>0</v>
      </c>
      <c r="F55" s="13">
        <v>2.4</v>
      </c>
    </row>
    <row r="56" spans="1:6" ht="15" customHeight="1" x14ac:dyDescent="0.2">
      <c r="A56" s="86" t="s">
        <v>665</v>
      </c>
      <c r="B56" s="12">
        <v>69</v>
      </c>
      <c r="C56" s="65" t="s">
        <v>39</v>
      </c>
      <c r="D56" s="15">
        <v>1500</v>
      </c>
      <c r="E56" s="13" t="s">
        <v>40</v>
      </c>
      <c r="F56" s="13">
        <v>3.3</v>
      </c>
    </row>
    <row r="57" spans="1:6" ht="15" customHeight="1" x14ac:dyDescent="0.2">
      <c r="A57" s="86" t="s">
        <v>666</v>
      </c>
      <c r="B57" s="15">
        <v>83</v>
      </c>
      <c r="C57" s="15">
        <v>1300</v>
      </c>
      <c r="D57" s="15">
        <v>1300</v>
      </c>
      <c r="E57" s="29" t="s">
        <v>0</v>
      </c>
      <c r="F57" s="13">
        <v>4.7</v>
      </c>
    </row>
    <row r="58" spans="1:6" ht="15" customHeight="1" x14ac:dyDescent="0.2">
      <c r="A58" s="17"/>
      <c r="B58" s="15"/>
      <c r="C58" s="15"/>
      <c r="D58" s="15"/>
      <c r="E58" s="29"/>
    </row>
    <row r="59" spans="1:6" ht="15" customHeight="1" x14ac:dyDescent="0.2">
      <c r="A59" s="9" t="s">
        <v>71</v>
      </c>
      <c r="B59" s="15"/>
      <c r="C59" s="15"/>
      <c r="D59" s="15"/>
      <c r="E59" s="29"/>
    </row>
    <row r="60" spans="1:6" ht="15" customHeight="1" x14ac:dyDescent="0.2">
      <c r="A60" s="86" t="s">
        <v>365</v>
      </c>
      <c r="B60" s="15">
        <v>77</v>
      </c>
      <c r="C60" s="15" t="s">
        <v>39</v>
      </c>
      <c r="D60" s="15">
        <v>950</v>
      </c>
      <c r="E60" s="29" t="s">
        <v>40</v>
      </c>
      <c r="F60" s="13">
        <v>4.0999999999999996</v>
      </c>
    </row>
    <row r="61" spans="1:6" ht="15" customHeight="1" x14ac:dyDescent="0.2">
      <c r="A61" s="86" t="s">
        <v>667</v>
      </c>
      <c r="B61" s="15">
        <v>74</v>
      </c>
      <c r="C61" s="15" t="s">
        <v>39</v>
      </c>
      <c r="D61" s="15">
        <v>900</v>
      </c>
      <c r="E61" s="29" t="s">
        <v>40</v>
      </c>
      <c r="F61" s="13">
        <v>3.9</v>
      </c>
    </row>
    <row r="62" spans="1:6" ht="15" customHeight="1" x14ac:dyDescent="0.2">
      <c r="A62" s="86" t="s">
        <v>668</v>
      </c>
      <c r="B62" s="15">
        <v>87</v>
      </c>
      <c r="C62" s="15" t="s">
        <v>39</v>
      </c>
      <c r="D62" s="15">
        <v>1000</v>
      </c>
      <c r="E62" s="29" t="s">
        <v>40</v>
      </c>
      <c r="F62" s="13">
        <v>4.0999999999999996</v>
      </c>
    </row>
    <row r="63" spans="1:6" ht="15" customHeight="1" x14ac:dyDescent="0.2">
      <c r="A63" s="86" t="s">
        <v>669</v>
      </c>
      <c r="B63" s="15">
        <v>89</v>
      </c>
      <c r="C63" s="15" t="s">
        <v>39</v>
      </c>
      <c r="D63" s="15" t="s">
        <v>670</v>
      </c>
      <c r="E63" s="29" t="s">
        <v>40</v>
      </c>
      <c r="F63" s="13">
        <v>3.3</v>
      </c>
    </row>
    <row r="64" spans="1:6" ht="15" customHeight="1" x14ac:dyDescent="0.2">
      <c r="A64" s="86" t="s">
        <v>671</v>
      </c>
      <c r="B64" s="15">
        <v>89</v>
      </c>
      <c r="C64" s="15" t="s">
        <v>39</v>
      </c>
      <c r="D64" s="15">
        <v>1000</v>
      </c>
      <c r="E64" s="29" t="s">
        <v>40</v>
      </c>
      <c r="F64" s="13">
        <v>4</v>
      </c>
    </row>
    <row r="65" spans="1:6" ht="15" customHeight="1" x14ac:dyDescent="0.2">
      <c r="A65" s="86" t="s">
        <v>672</v>
      </c>
      <c r="B65" s="15">
        <v>82</v>
      </c>
      <c r="C65" s="15" t="s">
        <v>39</v>
      </c>
      <c r="D65" s="15">
        <v>1000</v>
      </c>
      <c r="E65" s="29" t="s">
        <v>40</v>
      </c>
      <c r="F65" s="13">
        <v>4</v>
      </c>
    </row>
    <row r="66" spans="1:6" ht="15" customHeight="1" x14ac:dyDescent="0.2">
      <c r="A66" s="86" t="s">
        <v>673</v>
      </c>
      <c r="B66" s="15">
        <v>86</v>
      </c>
      <c r="C66" s="15" t="s">
        <v>39</v>
      </c>
      <c r="D66" s="15">
        <v>750</v>
      </c>
      <c r="E66" s="29" t="s">
        <v>40</v>
      </c>
      <c r="F66" s="13">
        <v>3.8</v>
      </c>
    </row>
    <row r="67" spans="1:6" ht="15" customHeight="1" x14ac:dyDescent="0.2">
      <c r="B67" s="12"/>
      <c r="C67" s="12"/>
      <c r="E67" s="13"/>
    </row>
    <row r="68" spans="1:6" ht="15" customHeight="1" x14ac:dyDescent="0.2">
      <c r="A68" s="9" t="s">
        <v>73</v>
      </c>
      <c r="B68" s="15"/>
      <c r="C68" s="15"/>
      <c r="D68" s="15"/>
      <c r="E68" s="15"/>
    </row>
    <row r="69" spans="1:6" ht="15" customHeight="1" x14ac:dyDescent="0.2">
      <c r="A69" s="86" t="s">
        <v>674</v>
      </c>
      <c r="B69" s="15">
        <v>80</v>
      </c>
      <c r="C69" s="15">
        <v>1300</v>
      </c>
      <c r="D69" s="15">
        <v>1300</v>
      </c>
      <c r="E69" s="15" t="s">
        <v>0</v>
      </c>
      <c r="F69" s="13">
        <v>5.6</v>
      </c>
    </row>
    <row r="70" spans="1:6" ht="15" customHeight="1" x14ac:dyDescent="0.2">
      <c r="A70" s="86" t="s">
        <v>675</v>
      </c>
      <c r="B70" s="15">
        <v>80</v>
      </c>
      <c r="C70" s="15" t="s">
        <v>39</v>
      </c>
      <c r="D70" s="15" t="s">
        <v>638</v>
      </c>
      <c r="E70" s="15" t="s">
        <v>40</v>
      </c>
      <c r="F70" s="13">
        <v>3.5</v>
      </c>
    </row>
    <row r="71" spans="1:6" ht="15" customHeight="1" x14ac:dyDescent="0.2">
      <c r="A71" s="86" t="s">
        <v>676</v>
      </c>
      <c r="B71" s="15">
        <v>100</v>
      </c>
      <c r="C71" s="15" t="s">
        <v>39</v>
      </c>
      <c r="D71" s="15">
        <v>1200</v>
      </c>
      <c r="E71" s="15" t="s">
        <v>40</v>
      </c>
      <c r="F71" s="13">
        <v>3.6</v>
      </c>
    </row>
    <row r="72" spans="1:6" ht="15" customHeight="1" x14ac:dyDescent="0.2">
      <c r="A72" s="86" t="s">
        <v>677</v>
      </c>
      <c r="B72" s="15">
        <v>79</v>
      </c>
      <c r="C72" s="15" t="s">
        <v>39</v>
      </c>
      <c r="D72" s="15">
        <v>900</v>
      </c>
      <c r="E72" s="15" t="s">
        <v>40</v>
      </c>
      <c r="F72" s="13">
        <v>4.2</v>
      </c>
    </row>
    <row r="73" spans="1:6" ht="15" customHeight="1" x14ac:dyDescent="0.2">
      <c r="A73" s="86" t="s">
        <v>678</v>
      </c>
      <c r="B73" s="15">
        <v>84</v>
      </c>
      <c r="C73" s="15" t="s">
        <v>39</v>
      </c>
      <c r="D73" s="15">
        <v>1150</v>
      </c>
      <c r="E73" s="15" t="s">
        <v>40</v>
      </c>
      <c r="F73" s="13">
        <v>4.8</v>
      </c>
    </row>
    <row r="74" spans="1:6" ht="15" customHeight="1" x14ac:dyDescent="0.2">
      <c r="A74" s="17"/>
      <c r="B74" s="15"/>
      <c r="C74" s="15"/>
      <c r="D74" s="15"/>
      <c r="E74" s="15"/>
    </row>
    <row r="75" spans="1:6" ht="15" customHeight="1" x14ac:dyDescent="0.2">
      <c r="A75" s="8" t="s">
        <v>1695</v>
      </c>
      <c r="C75" s="106"/>
      <c r="D75" s="13"/>
      <c r="E75" s="14"/>
      <c r="F75" s="14"/>
    </row>
    <row r="76" spans="1:6" ht="15" customHeight="1" x14ac:dyDescent="0.2">
      <c r="A76" s="86" t="s">
        <v>1696</v>
      </c>
      <c r="B76" s="12">
        <v>79</v>
      </c>
      <c r="C76" s="13" t="s">
        <v>1830</v>
      </c>
      <c r="D76" s="13" t="s">
        <v>692</v>
      </c>
      <c r="E76" s="12" t="s">
        <v>0</v>
      </c>
      <c r="F76" s="13">
        <v>3</v>
      </c>
    </row>
    <row r="77" spans="1:6" ht="15" customHeight="1" x14ac:dyDescent="0.2">
      <c r="A77" s="8"/>
      <c r="C77" s="106"/>
      <c r="D77" s="13"/>
      <c r="E77" s="14"/>
      <c r="F77" s="14"/>
    </row>
    <row r="78" spans="1:6" ht="15" customHeight="1" x14ac:dyDescent="0.2">
      <c r="A78" s="8" t="s">
        <v>1698</v>
      </c>
      <c r="B78" s="12"/>
      <c r="C78" s="13"/>
      <c r="D78" s="13"/>
      <c r="E78" s="69"/>
      <c r="F78" s="69"/>
    </row>
    <row r="79" spans="1:6" ht="15" customHeight="1" x14ac:dyDescent="0.2">
      <c r="A79" s="86" t="s">
        <v>1699</v>
      </c>
      <c r="B79" s="12">
        <v>62</v>
      </c>
      <c r="C79" s="16" t="s">
        <v>878</v>
      </c>
      <c r="D79" s="12" t="s">
        <v>712</v>
      </c>
      <c r="E79" s="13">
        <v>6.4</v>
      </c>
      <c r="F79" s="12">
        <v>3.8</v>
      </c>
    </row>
    <row r="80" spans="1:6" ht="15" customHeight="1" x14ac:dyDescent="0.2">
      <c r="B80" s="12"/>
      <c r="C80" s="16"/>
      <c r="E80" s="12"/>
      <c r="F80" s="12"/>
    </row>
    <row r="81" spans="1:6" ht="15" customHeight="1" x14ac:dyDescent="0.2">
      <c r="A81" s="8" t="s">
        <v>76</v>
      </c>
      <c r="B81" s="15"/>
      <c r="C81" s="12"/>
      <c r="E81" s="13"/>
    </row>
    <row r="82" spans="1:6" ht="15" customHeight="1" x14ac:dyDescent="0.2">
      <c r="A82" s="86" t="s">
        <v>371</v>
      </c>
      <c r="B82" s="15">
        <v>74</v>
      </c>
      <c r="C82" s="12" t="s">
        <v>39</v>
      </c>
      <c r="D82" s="12">
        <v>700</v>
      </c>
      <c r="E82" s="13" t="s">
        <v>40</v>
      </c>
      <c r="F82" s="13">
        <v>3.2</v>
      </c>
    </row>
    <row r="83" spans="1:6" ht="15" customHeight="1" x14ac:dyDescent="0.2">
      <c r="A83" s="86" t="s">
        <v>327</v>
      </c>
      <c r="B83" s="15">
        <v>74</v>
      </c>
      <c r="C83" s="15">
        <v>800</v>
      </c>
      <c r="D83" s="15">
        <v>800</v>
      </c>
      <c r="E83" s="15" t="s">
        <v>0</v>
      </c>
      <c r="F83" s="13">
        <v>3.6</v>
      </c>
    </row>
    <row r="84" spans="1:6" ht="15" customHeight="1" x14ac:dyDescent="0.2">
      <c r="A84" s="86" t="s">
        <v>679</v>
      </c>
      <c r="B84" s="15">
        <v>100</v>
      </c>
      <c r="C84" s="15" t="s">
        <v>39</v>
      </c>
      <c r="D84" s="15">
        <v>1500</v>
      </c>
      <c r="E84" s="13" t="s">
        <v>40</v>
      </c>
      <c r="F84" s="13">
        <v>3.7</v>
      </c>
    </row>
    <row r="85" spans="1:6" ht="15" customHeight="1" x14ac:dyDescent="0.2">
      <c r="A85" s="86" t="s">
        <v>374</v>
      </c>
      <c r="B85" s="5">
        <v>222.96</v>
      </c>
      <c r="C85" s="15" t="s">
        <v>39</v>
      </c>
      <c r="D85" s="15">
        <v>1100</v>
      </c>
      <c r="E85" s="6" t="s">
        <v>40</v>
      </c>
      <c r="F85" s="6">
        <v>3.3</v>
      </c>
    </row>
    <row r="86" spans="1:6" ht="15" customHeight="1" x14ac:dyDescent="0.2">
      <c r="A86" s="86" t="s">
        <v>680</v>
      </c>
      <c r="B86" s="12">
        <v>60</v>
      </c>
      <c r="C86" s="15" t="s">
        <v>39</v>
      </c>
      <c r="D86" s="15">
        <v>1000</v>
      </c>
      <c r="E86" s="13" t="s">
        <v>40</v>
      </c>
      <c r="F86" s="13">
        <v>3.4</v>
      </c>
    </row>
    <row r="87" spans="1:6" ht="15" customHeight="1" x14ac:dyDescent="0.2">
      <c r="A87" s="86" t="s">
        <v>375</v>
      </c>
      <c r="B87" s="15">
        <v>62</v>
      </c>
      <c r="C87" s="15" t="s">
        <v>681</v>
      </c>
      <c r="D87" s="15" t="s">
        <v>682</v>
      </c>
      <c r="E87" s="15" t="s">
        <v>0</v>
      </c>
      <c r="F87" s="13">
        <v>3.8</v>
      </c>
    </row>
    <row r="88" spans="1:6" ht="15" customHeight="1" x14ac:dyDescent="0.2">
      <c r="A88" s="86" t="s">
        <v>683</v>
      </c>
      <c r="B88" s="12">
        <v>92</v>
      </c>
      <c r="C88" s="15" t="s">
        <v>39</v>
      </c>
      <c r="D88" s="15">
        <v>1100</v>
      </c>
      <c r="E88" s="13" t="s">
        <v>40</v>
      </c>
      <c r="F88" s="13">
        <v>4</v>
      </c>
    </row>
    <row r="89" spans="1:6" ht="15" customHeight="1" x14ac:dyDescent="0.2">
      <c r="A89" s="86" t="s">
        <v>380</v>
      </c>
      <c r="B89" s="12">
        <v>78</v>
      </c>
      <c r="C89" s="15">
        <v>1200</v>
      </c>
      <c r="D89" s="15" t="s">
        <v>754</v>
      </c>
      <c r="E89" s="13">
        <v>4.2</v>
      </c>
      <c r="F89" s="13">
        <v>3.5</v>
      </c>
    </row>
    <row r="90" spans="1:6" ht="15" customHeight="1" x14ac:dyDescent="0.2">
      <c r="A90" s="86" t="s">
        <v>382</v>
      </c>
      <c r="B90" s="15">
        <v>50</v>
      </c>
      <c r="C90" s="15" t="s">
        <v>684</v>
      </c>
      <c r="D90" s="15" t="s">
        <v>685</v>
      </c>
      <c r="E90" s="15" t="s">
        <v>0</v>
      </c>
      <c r="F90" s="13">
        <v>2.7</v>
      </c>
    </row>
    <row r="91" spans="1:6" ht="15" customHeight="1" x14ac:dyDescent="0.2">
      <c r="A91" s="8"/>
      <c r="B91" s="12"/>
      <c r="C91" s="12"/>
      <c r="E91" s="13"/>
    </row>
    <row r="92" spans="1:6" ht="15" customHeight="1" x14ac:dyDescent="0.2">
      <c r="A92" s="8" t="s">
        <v>78</v>
      </c>
      <c r="B92" s="12"/>
      <c r="C92" s="12"/>
      <c r="E92" s="13"/>
    </row>
    <row r="93" spans="1:6" ht="15" customHeight="1" x14ac:dyDescent="0.2">
      <c r="A93" s="86" t="s">
        <v>686</v>
      </c>
      <c r="B93" s="12">
        <v>83</v>
      </c>
      <c r="C93" s="12" t="s">
        <v>39</v>
      </c>
      <c r="D93" s="15">
        <v>1200</v>
      </c>
      <c r="E93" s="13" t="s">
        <v>40</v>
      </c>
      <c r="F93" s="13">
        <v>3.1</v>
      </c>
    </row>
    <row r="94" spans="1:6" ht="15" customHeight="1" x14ac:dyDescent="0.2">
      <c r="A94" s="86" t="s">
        <v>572</v>
      </c>
      <c r="B94" s="15">
        <v>72</v>
      </c>
      <c r="C94" s="15">
        <v>1100</v>
      </c>
      <c r="D94" s="15">
        <v>1100</v>
      </c>
      <c r="E94" s="29" t="s">
        <v>0</v>
      </c>
      <c r="F94" s="13">
        <v>4.0999999999999996</v>
      </c>
    </row>
    <row r="95" spans="1:6" ht="15" customHeight="1" x14ac:dyDescent="0.2">
      <c r="A95" s="86" t="s">
        <v>687</v>
      </c>
      <c r="B95" s="12">
        <v>68</v>
      </c>
      <c r="C95" s="65">
        <v>1000</v>
      </c>
      <c r="D95" s="15">
        <v>1000</v>
      </c>
      <c r="E95" s="29" t="s">
        <v>0</v>
      </c>
      <c r="F95" s="13">
        <v>2.7</v>
      </c>
    </row>
    <row r="96" spans="1:6" ht="15" customHeight="1" x14ac:dyDescent="0.2">
      <c r="A96" s="86" t="s">
        <v>497</v>
      </c>
      <c r="B96" s="16">
        <v>91</v>
      </c>
      <c r="C96" s="65" t="s">
        <v>688</v>
      </c>
      <c r="D96" s="12" t="s">
        <v>689</v>
      </c>
      <c r="E96" s="13">
        <v>8.6999999999999993</v>
      </c>
      <c r="F96" s="13">
        <v>1.6</v>
      </c>
    </row>
    <row r="97" spans="1:6" ht="15" customHeight="1" x14ac:dyDescent="0.2">
      <c r="A97" s="86"/>
      <c r="B97" s="16"/>
      <c r="C97" s="65"/>
      <c r="E97" s="13"/>
    </row>
    <row r="98" spans="1:6" ht="15" customHeight="1" x14ac:dyDescent="0.2">
      <c r="A98" s="8" t="s">
        <v>105</v>
      </c>
      <c r="C98" s="71"/>
      <c r="D98" s="71"/>
      <c r="E98" s="14"/>
      <c r="F98" s="14"/>
    </row>
    <row r="99" spans="1:6" ht="15" customHeight="1" x14ac:dyDescent="0.2">
      <c r="A99" s="86" t="s">
        <v>690</v>
      </c>
      <c r="B99" s="12">
        <v>92</v>
      </c>
      <c r="C99" s="15" t="s">
        <v>39</v>
      </c>
      <c r="D99" s="15">
        <v>1250</v>
      </c>
      <c r="E99" s="12" t="s">
        <v>40</v>
      </c>
      <c r="F99" s="13">
        <v>3.3</v>
      </c>
    </row>
    <row r="100" spans="1:6" ht="15" customHeight="1" x14ac:dyDescent="0.2">
      <c r="A100" s="86" t="s">
        <v>691</v>
      </c>
      <c r="B100" s="12">
        <v>67</v>
      </c>
      <c r="C100" s="15">
        <v>1100</v>
      </c>
      <c r="D100" s="15">
        <v>1100</v>
      </c>
      <c r="E100" s="12" t="s">
        <v>0</v>
      </c>
      <c r="F100" s="13">
        <v>3.8</v>
      </c>
    </row>
    <row r="101" spans="1:6" ht="15" customHeight="1" x14ac:dyDescent="0.2">
      <c r="B101" s="12"/>
      <c r="C101" s="15"/>
      <c r="D101" s="15"/>
      <c r="E101" s="12"/>
    </row>
    <row r="102" spans="1:6" ht="15" customHeight="1" x14ac:dyDescent="0.2">
      <c r="A102" s="8" t="s">
        <v>92</v>
      </c>
      <c r="B102" s="12"/>
      <c r="C102" s="12"/>
      <c r="E102" s="13"/>
    </row>
    <row r="103" spans="1:6" ht="15" customHeight="1" x14ac:dyDescent="0.2">
      <c r="A103" s="86" t="s">
        <v>575</v>
      </c>
      <c r="B103" s="12">
        <v>68</v>
      </c>
      <c r="C103" s="12" t="s">
        <v>39</v>
      </c>
      <c r="D103" s="12">
        <v>700</v>
      </c>
      <c r="E103" s="13" t="s">
        <v>40</v>
      </c>
      <c r="F103" s="13">
        <v>3.1</v>
      </c>
    </row>
    <row r="104" spans="1:6" ht="15" customHeight="1" x14ac:dyDescent="0.2">
      <c r="A104" s="114" t="s">
        <v>387</v>
      </c>
      <c r="B104" s="107">
        <v>63</v>
      </c>
      <c r="C104" s="12" t="s">
        <v>692</v>
      </c>
      <c r="D104" s="12" t="s">
        <v>693</v>
      </c>
      <c r="E104" s="13">
        <v>7.4</v>
      </c>
      <c r="F104" s="111">
        <v>3.2</v>
      </c>
    </row>
    <row r="105" spans="1:6" ht="15" customHeight="1" x14ac:dyDescent="0.2">
      <c r="B105" s="107"/>
      <c r="C105" s="12"/>
      <c r="E105" s="13"/>
      <c r="F105" s="111"/>
    </row>
    <row r="106" spans="1:6" ht="15" customHeight="1" x14ac:dyDescent="0.2">
      <c r="A106" s="8" t="s">
        <v>2069</v>
      </c>
      <c r="B106" s="12"/>
      <c r="C106" s="12"/>
      <c r="E106" s="13"/>
    </row>
    <row r="107" spans="1:6" ht="15" customHeight="1" x14ac:dyDescent="0.2">
      <c r="A107" s="86" t="s">
        <v>2073</v>
      </c>
      <c r="B107" s="12">
        <v>168</v>
      </c>
      <c r="C107" s="12" t="s">
        <v>695</v>
      </c>
      <c r="D107" s="12" t="s">
        <v>1894</v>
      </c>
      <c r="E107" s="13">
        <v>11.7</v>
      </c>
      <c r="F107" s="13">
        <f>((687*12)/250000*100)</f>
        <v>3.2975999999999996</v>
      </c>
    </row>
    <row r="108" spans="1:6" ht="15" customHeight="1" x14ac:dyDescent="0.2">
      <c r="A108" s="8"/>
      <c r="B108" s="12"/>
      <c r="C108" s="12"/>
      <c r="E108" s="13"/>
    </row>
    <row r="109" spans="1:6" ht="15" customHeight="1" x14ac:dyDescent="0.2">
      <c r="A109" s="8" t="s">
        <v>406</v>
      </c>
      <c r="B109" s="12"/>
      <c r="C109" s="12"/>
      <c r="E109" s="13"/>
    </row>
    <row r="110" spans="1:6" ht="15" customHeight="1" x14ac:dyDescent="0.2">
      <c r="A110" s="86" t="s">
        <v>694</v>
      </c>
      <c r="B110" s="16">
        <v>79.8</v>
      </c>
      <c r="C110" s="12" t="s">
        <v>39</v>
      </c>
      <c r="D110" s="12" t="s">
        <v>695</v>
      </c>
      <c r="E110" s="13" t="s">
        <v>40</v>
      </c>
      <c r="F110" s="13">
        <v>2.9</v>
      </c>
    </row>
    <row r="111" spans="1:6" ht="15" customHeight="1" x14ac:dyDescent="0.2">
      <c r="A111" s="86" t="s">
        <v>408</v>
      </c>
      <c r="B111" s="16">
        <v>65</v>
      </c>
      <c r="C111" s="12" t="s">
        <v>39</v>
      </c>
      <c r="D111" s="12" t="s">
        <v>696</v>
      </c>
      <c r="E111" s="13" t="s">
        <v>40</v>
      </c>
      <c r="F111" s="13">
        <v>3.3</v>
      </c>
    </row>
    <row r="112" spans="1:6" ht="15" customHeight="1" x14ac:dyDescent="0.2">
      <c r="B112" s="12"/>
      <c r="C112" s="12"/>
      <c r="E112" s="13"/>
    </row>
    <row r="113" spans="1:6" ht="15" customHeight="1" x14ac:dyDescent="0.2">
      <c r="A113" s="8" t="s">
        <v>81</v>
      </c>
      <c r="B113" s="12"/>
      <c r="C113" s="12"/>
      <c r="E113" s="13"/>
    </row>
    <row r="114" spans="1:6" ht="15" customHeight="1" x14ac:dyDescent="0.2">
      <c r="A114" s="86" t="s">
        <v>697</v>
      </c>
      <c r="B114" s="12">
        <v>76</v>
      </c>
      <c r="C114" s="15" t="s">
        <v>657</v>
      </c>
      <c r="D114" s="15" t="s">
        <v>698</v>
      </c>
      <c r="E114" s="13">
        <v>4.8</v>
      </c>
      <c r="F114" s="13">
        <v>4.5999999999999996</v>
      </c>
    </row>
    <row r="115" spans="1:6" ht="15" customHeight="1" x14ac:dyDescent="0.2">
      <c r="B115" s="15"/>
      <c r="C115" s="12"/>
      <c r="E115" s="13"/>
    </row>
    <row r="116" spans="1:6" ht="15" customHeight="1" x14ac:dyDescent="0.2">
      <c r="A116" s="8" t="s">
        <v>1705</v>
      </c>
      <c r="B116" s="12"/>
      <c r="C116" s="13"/>
      <c r="E116" s="13"/>
      <c r="F116" s="12"/>
    </row>
    <row r="117" spans="1:6" ht="15" customHeight="1" x14ac:dyDescent="0.2">
      <c r="A117" s="86" t="s">
        <v>1706</v>
      </c>
      <c r="B117" s="12">
        <v>77</v>
      </c>
      <c r="C117" s="16" t="s">
        <v>1831</v>
      </c>
      <c r="D117" s="12" t="s">
        <v>1831</v>
      </c>
      <c r="E117" s="13" t="s">
        <v>0</v>
      </c>
      <c r="F117" s="12">
        <v>3.3</v>
      </c>
    </row>
    <row r="118" spans="1:6" ht="15" customHeight="1" x14ac:dyDescent="0.2">
      <c r="A118" s="86" t="s">
        <v>1832</v>
      </c>
      <c r="B118" s="12">
        <v>40</v>
      </c>
      <c r="C118" s="12">
        <v>600</v>
      </c>
      <c r="D118" s="12" t="s">
        <v>647</v>
      </c>
      <c r="E118" s="13">
        <v>-5.5</v>
      </c>
      <c r="F118" s="12">
        <v>4.2</v>
      </c>
    </row>
    <row r="119" spans="1:6" ht="15" customHeight="1" x14ac:dyDescent="0.2">
      <c r="A119" s="86" t="s">
        <v>1709</v>
      </c>
      <c r="B119" s="12">
        <v>70</v>
      </c>
      <c r="C119" s="16" t="s">
        <v>915</v>
      </c>
      <c r="D119" s="12" t="s">
        <v>689</v>
      </c>
      <c r="E119" s="13" t="s">
        <v>0</v>
      </c>
      <c r="F119" s="13">
        <v>4</v>
      </c>
    </row>
    <row r="120" spans="1:6" ht="15" customHeight="1" x14ac:dyDescent="0.2">
      <c r="A120" s="86" t="s">
        <v>1712</v>
      </c>
      <c r="B120" s="12">
        <v>89</v>
      </c>
      <c r="C120" s="16" t="s">
        <v>39</v>
      </c>
      <c r="D120" s="12" t="s">
        <v>931</v>
      </c>
      <c r="E120" s="13" t="s">
        <v>40</v>
      </c>
      <c r="F120" s="12">
        <v>3.5</v>
      </c>
    </row>
    <row r="121" spans="1:6" ht="15" customHeight="1" x14ac:dyDescent="0.2">
      <c r="A121" s="86" t="s">
        <v>1833</v>
      </c>
      <c r="B121" s="12">
        <v>80</v>
      </c>
      <c r="C121" s="16" t="s">
        <v>39</v>
      </c>
      <c r="D121" s="15">
        <v>1000</v>
      </c>
      <c r="E121" s="13" t="s">
        <v>40</v>
      </c>
      <c r="F121" s="13">
        <v>3.8</v>
      </c>
    </row>
    <row r="122" spans="1:6" ht="15" customHeight="1" x14ac:dyDescent="0.2">
      <c r="A122" s="86" t="s">
        <v>1834</v>
      </c>
      <c r="B122" s="12">
        <v>74</v>
      </c>
      <c r="C122" s="16">
        <v>800</v>
      </c>
      <c r="D122" s="15" t="s">
        <v>1835</v>
      </c>
      <c r="E122" s="13">
        <v>12.5</v>
      </c>
      <c r="F122" s="13">
        <v>4.0999999999999996</v>
      </c>
    </row>
    <row r="123" spans="1:6" ht="15" customHeight="1" x14ac:dyDescent="0.2">
      <c r="A123" s="86" t="s">
        <v>1836</v>
      </c>
      <c r="B123" s="12">
        <v>84</v>
      </c>
      <c r="C123" s="13" t="s">
        <v>39</v>
      </c>
      <c r="D123" s="15">
        <v>1300</v>
      </c>
      <c r="E123" s="13" t="s">
        <v>40</v>
      </c>
      <c r="F123" s="12">
        <v>6.2</v>
      </c>
    </row>
    <row r="124" spans="1:6" ht="15" customHeight="1" x14ac:dyDescent="0.2">
      <c r="A124" s="86" t="s">
        <v>1714</v>
      </c>
      <c r="B124" s="12">
        <v>98</v>
      </c>
      <c r="C124" s="13" t="s">
        <v>39</v>
      </c>
      <c r="D124" s="12" t="s">
        <v>731</v>
      </c>
      <c r="E124" s="13" t="s">
        <v>40</v>
      </c>
      <c r="F124" s="12">
        <v>2.7</v>
      </c>
    </row>
    <row r="125" spans="1:6" ht="15" customHeight="1" x14ac:dyDescent="0.2">
      <c r="A125" s="86" t="s">
        <v>1837</v>
      </c>
      <c r="B125" s="12">
        <v>112</v>
      </c>
      <c r="C125" s="13" t="s">
        <v>39</v>
      </c>
      <c r="D125" s="12">
        <v>1200</v>
      </c>
      <c r="E125" s="13" t="s">
        <v>40</v>
      </c>
      <c r="F125" s="12">
        <v>2.5</v>
      </c>
    </row>
    <row r="126" spans="1:6" ht="15" customHeight="1" x14ac:dyDescent="0.2">
      <c r="A126" s="86" t="s">
        <v>1716</v>
      </c>
      <c r="B126" s="12">
        <v>84</v>
      </c>
      <c r="C126" s="12" t="s">
        <v>743</v>
      </c>
      <c r="D126" s="12" t="s">
        <v>743</v>
      </c>
      <c r="E126" s="13" t="s">
        <v>0</v>
      </c>
      <c r="F126" s="12">
        <v>4.0999999999999996</v>
      </c>
    </row>
    <row r="127" spans="1:6" ht="15" customHeight="1" x14ac:dyDescent="0.2">
      <c r="A127" s="86" t="s">
        <v>1838</v>
      </c>
      <c r="B127" s="12">
        <v>81</v>
      </c>
      <c r="C127" s="12" t="s">
        <v>39</v>
      </c>
      <c r="D127" s="15">
        <v>1100</v>
      </c>
      <c r="E127" s="13" t="s">
        <v>40</v>
      </c>
      <c r="F127" s="12">
        <v>3.6</v>
      </c>
    </row>
    <row r="128" spans="1:6" ht="15" customHeight="1" x14ac:dyDescent="0.2">
      <c r="A128" s="86" t="s">
        <v>1839</v>
      </c>
      <c r="B128" s="12">
        <v>87</v>
      </c>
      <c r="C128" s="12" t="s">
        <v>39</v>
      </c>
      <c r="D128" s="15">
        <v>820</v>
      </c>
      <c r="E128" s="13" t="s">
        <v>40</v>
      </c>
      <c r="F128" s="12">
        <v>3.1</v>
      </c>
    </row>
    <row r="129" spans="1:6" ht="15" customHeight="1" x14ac:dyDescent="0.2">
      <c r="A129" s="86" t="s">
        <v>1719</v>
      </c>
      <c r="B129" s="12">
        <v>66</v>
      </c>
      <c r="C129" s="12" t="s">
        <v>39</v>
      </c>
      <c r="D129" s="15">
        <v>600</v>
      </c>
      <c r="E129" s="13" t="s">
        <v>40</v>
      </c>
      <c r="F129" s="12">
        <v>3.6</v>
      </c>
    </row>
    <row r="130" spans="1:6" ht="15" customHeight="1" x14ac:dyDescent="0.2">
      <c r="A130" s="86" t="s">
        <v>1776</v>
      </c>
      <c r="B130" s="12">
        <v>77</v>
      </c>
      <c r="C130" s="13" t="s">
        <v>39</v>
      </c>
      <c r="D130" s="12" t="s">
        <v>689</v>
      </c>
      <c r="E130" s="13" t="s">
        <v>40</v>
      </c>
      <c r="F130" s="12">
        <v>2.5</v>
      </c>
    </row>
    <row r="131" spans="1:6" ht="15" customHeight="1" x14ac:dyDescent="0.2">
      <c r="A131" s="86" t="s">
        <v>1840</v>
      </c>
      <c r="B131" s="12">
        <v>75</v>
      </c>
      <c r="C131" s="13" t="s">
        <v>876</v>
      </c>
      <c r="D131" s="12" t="s">
        <v>879</v>
      </c>
      <c r="E131" s="13" t="s">
        <v>0</v>
      </c>
      <c r="F131" s="12">
        <v>3.8</v>
      </c>
    </row>
    <row r="132" spans="1:6" ht="15" customHeight="1" x14ac:dyDescent="0.2">
      <c r="A132" s="86" t="s">
        <v>1721</v>
      </c>
      <c r="B132" s="12">
        <v>51</v>
      </c>
      <c r="C132" s="16" t="s">
        <v>39</v>
      </c>
      <c r="D132" s="12">
        <v>900</v>
      </c>
      <c r="E132" s="13" t="s">
        <v>40</v>
      </c>
      <c r="F132" s="12">
        <v>4.7</v>
      </c>
    </row>
    <row r="133" spans="1:6" ht="15" customHeight="1" x14ac:dyDescent="0.2">
      <c r="A133" s="86" t="s">
        <v>1841</v>
      </c>
      <c r="B133" s="12">
        <v>54</v>
      </c>
      <c r="C133" s="13" t="s">
        <v>39</v>
      </c>
      <c r="D133" s="12">
        <v>700</v>
      </c>
      <c r="E133" s="13" t="s">
        <v>40</v>
      </c>
      <c r="F133" s="12">
        <v>3.3</v>
      </c>
    </row>
    <row r="134" spans="1:6" ht="15" customHeight="1" x14ac:dyDescent="0.2">
      <c r="A134" s="86" t="s">
        <v>1842</v>
      </c>
      <c r="B134" s="12">
        <v>79</v>
      </c>
      <c r="C134" s="12" t="s">
        <v>718</v>
      </c>
      <c r="D134" s="12" t="s">
        <v>724</v>
      </c>
      <c r="E134" s="13">
        <v>3.3</v>
      </c>
      <c r="F134" s="12">
        <v>3.4</v>
      </c>
    </row>
    <row r="135" spans="1:6" ht="15" customHeight="1" x14ac:dyDescent="0.2">
      <c r="A135" s="86" t="s">
        <v>1726</v>
      </c>
      <c r="B135" s="12">
        <v>61</v>
      </c>
      <c r="C135" s="12" t="s">
        <v>696</v>
      </c>
      <c r="D135" s="12" t="s">
        <v>696</v>
      </c>
      <c r="E135" s="13" t="s">
        <v>0</v>
      </c>
      <c r="F135" s="12">
        <v>3.6</v>
      </c>
    </row>
    <row r="136" spans="1:6" ht="15" customHeight="1" x14ac:dyDescent="0.2">
      <c r="A136" s="86" t="s">
        <v>1843</v>
      </c>
      <c r="B136" s="12">
        <v>77</v>
      </c>
      <c r="C136" s="15">
        <v>1000</v>
      </c>
      <c r="D136" s="15">
        <v>1000</v>
      </c>
      <c r="E136" s="13" t="s">
        <v>0</v>
      </c>
      <c r="F136" s="12">
        <v>4.0999999999999996</v>
      </c>
    </row>
    <row r="137" spans="1:6" ht="15" customHeight="1" x14ac:dyDescent="0.2">
      <c r="A137" s="86" t="s">
        <v>1844</v>
      </c>
      <c r="B137" s="12">
        <v>95</v>
      </c>
      <c r="C137" s="13" t="s">
        <v>39</v>
      </c>
      <c r="D137" s="15">
        <v>1100</v>
      </c>
      <c r="E137" s="13" t="s">
        <v>40</v>
      </c>
      <c r="F137" s="12">
        <v>3.5</v>
      </c>
    </row>
    <row r="138" spans="1:6" ht="15" customHeight="1" x14ac:dyDescent="0.2">
      <c r="A138" s="86" t="s">
        <v>1845</v>
      </c>
      <c r="B138" s="12">
        <v>86</v>
      </c>
      <c r="C138" s="13" t="s">
        <v>39</v>
      </c>
      <c r="D138" s="12">
        <v>850</v>
      </c>
      <c r="E138" s="13" t="s">
        <v>40</v>
      </c>
      <c r="F138" s="12">
        <v>2.9</v>
      </c>
    </row>
    <row r="139" spans="1:6" ht="15" customHeight="1" x14ac:dyDescent="0.2">
      <c r="A139" s="86" t="s">
        <v>1727</v>
      </c>
      <c r="B139" s="12">
        <v>69</v>
      </c>
      <c r="C139" s="15">
        <v>900</v>
      </c>
      <c r="D139" s="12" t="s">
        <v>724</v>
      </c>
      <c r="E139" s="13">
        <v>13.9</v>
      </c>
      <c r="F139" s="12">
        <v>4.5</v>
      </c>
    </row>
    <row r="140" spans="1:6" ht="15" customHeight="1" x14ac:dyDescent="0.2">
      <c r="A140" s="86" t="s">
        <v>1728</v>
      </c>
      <c r="B140" s="12">
        <v>96</v>
      </c>
      <c r="C140" s="12" t="s">
        <v>1024</v>
      </c>
      <c r="D140" s="12" t="s">
        <v>754</v>
      </c>
      <c r="E140" s="13">
        <v>7.1</v>
      </c>
      <c r="F140" s="12">
        <v>3.8</v>
      </c>
    </row>
    <row r="141" spans="1:6" ht="15" customHeight="1" x14ac:dyDescent="0.2">
      <c r="A141" s="8"/>
      <c r="C141" s="106"/>
      <c r="D141" s="13"/>
      <c r="E141" s="14"/>
      <c r="F141" s="14"/>
    </row>
    <row r="142" spans="1:6" ht="15" customHeight="1" x14ac:dyDescent="0.2">
      <c r="A142" s="8" t="s">
        <v>84</v>
      </c>
      <c r="B142" s="15"/>
      <c r="C142" s="12"/>
      <c r="E142" s="13"/>
    </row>
    <row r="143" spans="1:6" ht="15" customHeight="1" x14ac:dyDescent="0.2">
      <c r="A143" s="86" t="s">
        <v>699</v>
      </c>
      <c r="B143" s="12">
        <v>82</v>
      </c>
      <c r="C143" s="15">
        <v>850</v>
      </c>
      <c r="D143" s="15" t="s">
        <v>700</v>
      </c>
      <c r="E143" s="13">
        <v>8.8000000000000007</v>
      </c>
      <c r="F143" s="13">
        <v>3.7</v>
      </c>
    </row>
    <row r="144" spans="1:6" ht="15" customHeight="1" x14ac:dyDescent="0.2">
      <c r="A144" s="86" t="s">
        <v>701</v>
      </c>
      <c r="B144" s="12">
        <v>74</v>
      </c>
      <c r="C144" s="15">
        <v>900</v>
      </c>
      <c r="D144" s="15" t="s">
        <v>702</v>
      </c>
      <c r="E144" s="13">
        <v>-5.6</v>
      </c>
      <c r="F144" s="13">
        <v>3.2</v>
      </c>
    </row>
    <row r="145" spans="1:6" ht="15" customHeight="1" x14ac:dyDescent="0.2">
      <c r="A145" s="86" t="s">
        <v>703</v>
      </c>
      <c r="B145" s="15">
        <v>102.19</v>
      </c>
      <c r="C145" s="12" t="s">
        <v>39</v>
      </c>
      <c r="D145" s="12">
        <v>850</v>
      </c>
      <c r="E145" s="13" t="s">
        <v>40</v>
      </c>
      <c r="F145" s="13">
        <v>2.8</v>
      </c>
    </row>
    <row r="146" spans="1:6" ht="15" customHeight="1" x14ac:dyDescent="0.2">
      <c r="A146" s="86" t="s">
        <v>394</v>
      </c>
      <c r="B146" s="12">
        <v>70</v>
      </c>
      <c r="C146" s="15" t="s">
        <v>695</v>
      </c>
      <c r="D146" s="15" t="s">
        <v>695</v>
      </c>
      <c r="E146" s="13" t="s">
        <v>0</v>
      </c>
      <c r="F146" s="13">
        <v>2.4</v>
      </c>
    </row>
    <row r="147" spans="1:6" ht="15" customHeight="1" x14ac:dyDescent="0.2">
      <c r="A147" s="86" t="s">
        <v>704</v>
      </c>
      <c r="B147" s="12">
        <v>74</v>
      </c>
      <c r="C147" s="15">
        <v>1000</v>
      </c>
      <c r="D147" s="15">
        <v>1000</v>
      </c>
      <c r="E147" s="13" t="s">
        <v>0</v>
      </c>
      <c r="F147" s="13">
        <v>3.6</v>
      </c>
    </row>
    <row r="148" spans="1:6" ht="15" customHeight="1" x14ac:dyDescent="0.2">
      <c r="A148" s="86" t="s">
        <v>705</v>
      </c>
      <c r="B148" s="12">
        <v>89</v>
      </c>
      <c r="C148" s="15" t="s">
        <v>634</v>
      </c>
      <c r="D148" s="15" t="s">
        <v>634</v>
      </c>
      <c r="E148" s="13" t="s">
        <v>0</v>
      </c>
      <c r="F148" s="13">
        <v>3.7</v>
      </c>
    </row>
    <row r="149" spans="1:6" ht="15" customHeight="1" x14ac:dyDescent="0.2">
      <c r="A149" s="86" t="s">
        <v>706</v>
      </c>
      <c r="B149" s="12">
        <v>80</v>
      </c>
      <c r="C149" s="15">
        <v>1000</v>
      </c>
      <c r="D149" s="15">
        <v>1000</v>
      </c>
      <c r="E149" s="13" t="s">
        <v>0</v>
      </c>
      <c r="F149" s="13">
        <v>4</v>
      </c>
    </row>
    <row r="150" spans="1:6" ht="15" customHeight="1" x14ac:dyDescent="0.2">
      <c r="A150" s="86" t="s">
        <v>707</v>
      </c>
      <c r="B150" s="12">
        <v>75</v>
      </c>
      <c r="C150" s="15">
        <v>700</v>
      </c>
      <c r="D150" s="15">
        <v>700</v>
      </c>
      <c r="E150" s="13" t="s">
        <v>0</v>
      </c>
      <c r="F150" s="13">
        <v>2.9</v>
      </c>
    </row>
    <row r="151" spans="1:6" ht="15" customHeight="1" x14ac:dyDescent="0.2">
      <c r="A151" s="86" t="s">
        <v>399</v>
      </c>
      <c r="B151" s="12">
        <v>63</v>
      </c>
      <c r="C151" s="15" t="s">
        <v>39</v>
      </c>
      <c r="D151" s="15">
        <v>800</v>
      </c>
      <c r="E151" s="13" t="s">
        <v>40</v>
      </c>
      <c r="F151" s="13">
        <v>3.5</v>
      </c>
    </row>
    <row r="152" spans="1:6" ht="15" customHeight="1" x14ac:dyDescent="0.2">
      <c r="A152" s="86" t="s">
        <v>708</v>
      </c>
      <c r="B152" s="12">
        <v>91</v>
      </c>
      <c r="C152" s="15">
        <v>1000</v>
      </c>
      <c r="D152" s="15">
        <v>1000</v>
      </c>
      <c r="E152" s="13" t="s">
        <v>0</v>
      </c>
      <c r="F152" s="13">
        <v>3.3</v>
      </c>
    </row>
    <row r="153" spans="1:6" ht="15" customHeight="1" x14ac:dyDescent="0.2">
      <c r="A153" s="86" t="s">
        <v>709</v>
      </c>
      <c r="B153" s="12">
        <v>100</v>
      </c>
      <c r="C153" s="12" t="s">
        <v>39</v>
      </c>
      <c r="D153" s="12">
        <v>950</v>
      </c>
      <c r="E153" s="13" t="s">
        <v>40</v>
      </c>
      <c r="F153" s="13">
        <v>3.63</v>
      </c>
    </row>
    <row r="154" spans="1:6" ht="15" customHeight="1" x14ac:dyDescent="0.2">
      <c r="A154" s="86" t="s">
        <v>710</v>
      </c>
      <c r="B154" s="12">
        <v>94</v>
      </c>
      <c r="C154" s="12" t="s">
        <v>39</v>
      </c>
      <c r="D154" s="15">
        <v>1000</v>
      </c>
      <c r="E154" s="13" t="s">
        <v>40</v>
      </c>
      <c r="F154" s="13">
        <v>4</v>
      </c>
    </row>
    <row r="155" spans="1:6" ht="15" customHeight="1" x14ac:dyDescent="0.2">
      <c r="A155" s="86" t="s">
        <v>711</v>
      </c>
      <c r="B155" s="12">
        <v>75</v>
      </c>
      <c r="C155" s="15">
        <v>750</v>
      </c>
      <c r="D155" s="15" t="s">
        <v>712</v>
      </c>
      <c r="E155" s="13">
        <v>3.3</v>
      </c>
      <c r="F155" s="13">
        <v>4.4000000000000004</v>
      </c>
    </row>
    <row r="156" spans="1:6" ht="15" customHeight="1" x14ac:dyDescent="0.2">
      <c r="A156" s="86" t="s">
        <v>713</v>
      </c>
      <c r="B156" s="16">
        <v>88.26</v>
      </c>
      <c r="C156" s="12" t="s">
        <v>39</v>
      </c>
      <c r="D156" s="12">
        <v>750</v>
      </c>
      <c r="E156" s="13" t="s">
        <v>40</v>
      </c>
      <c r="F156" s="13">
        <v>2.7</v>
      </c>
    </row>
    <row r="157" spans="1:6" ht="15" customHeight="1" x14ac:dyDescent="0.2">
      <c r="A157" s="86"/>
      <c r="B157" s="16"/>
      <c r="C157" s="12"/>
      <c r="E157" s="13"/>
    </row>
    <row r="158" spans="1:6" ht="15" customHeight="1" x14ac:dyDescent="0.2">
      <c r="B158" s="12"/>
      <c r="C158" s="12"/>
      <c r="E158" s="13"/>
    </row>
    <row r="159" spans="1:6" ht="15" customHeight="1" x14ac:dyDescent="0.2">
      <c r="A159" s="80" t="s">
        <v>715</v>
      </c>
      <c r="B159" s="103"/>
      <c r="C159" s="103"/>
      <c r="D159" s="103"/>
      <c r="E159" s="112"/>
      <c r="F159" s="113"/>
    </row>
    <row r="160" spans="1:6" ht="15" customHeight="1" x14ac:dyDescent="0.2">
      <c r="A160" s="8"/>
      <c r="B160" s="12"/>
      <c r="C160" s="12"/>
    </row>
    <row r="161" spans="1:6" ht="15" customHeight="1" x14ac:dyDescent="0.2">
      <c r="A161" s="8" t="s">
        <v>105</v>
      </c>
      <c r="B161" s="12"/>
      <c r="C161" s="12"/>
    </row>
    <row r="162" spans="1:6" ht="15" customHeight="1" x14ac:dyDescent="0.2">
      <c r="A162" s="86" t="s">
        <v>405</v>
      </c>
      <c r="B162" s="12">
        <v>92</v>
      </c>
      <c r="C162" s="12">
        <v>500</v>
      </c>
      <c r="D162" s="12">
        <v>500</v>
      </c>
      <c r="E162" s="13" t="s">
        <v>0</v>
      </c>
      <c r="F162" s="13">
        <v>1.4</v>
      </c>
    </row>
    <row r="163" spans="1:6" ht="15" customHeight="1" x14ac:dyDescent="0.2">
      <c r="B163" s="12"/>
      <c r="C163" s="12"/>
      <c r="E163" s="13"/>
    </row>
    <row r="164" spans="1:6" ht="15" customHeight="1" x14ac:dyDescent="0.2">
      <c r="B164" s="12"/>
      <c r="C164" s="12"/>
      <c r="E164" s="13"/>
    </row>
    <row r="165" spans="1:6" ht="15" customHeight="1" x14ac:dyDescent="0.2">
      <c r="A165" s="80" t="s">
        <v>53</v>
      </c>
      <c r="B165" s="103"/>
      <c r="C165" s="103"/>
      <c r="D165" s="103"/>
      <c r="E165" s="112"/>
      <c r="F165" s="113"/>
    </row>
    <row r="166" spans="1:6" ht="15" customHeight="1" x14ac:dyDescent="0.2">
      <c r="B166" s="12"/>
      <c r="C166" s="12"/>
      <c r="E166" s="13"/>
    </row>
    <row r="167" spans="1:6" ht="15" customHeight="1" x14ac:dyDescent="0.2">
      <c r="A167" s="8" t="s">
        <v>65</v>
      </c>
      <c r="C167" s="15"/>
      <c r="D167" s="15"/>
    </row>
    <row r="168" spans="1:6" ht="15" customHeight="1" x14ac:dyDescent="0.2">
      <c r="A168" s="86" t="s">
        <v>716</v>
      </c>
      <c r="B168" s="12">
        <v>53</v>
      </c>
      <c r="C168" s="15">
        <v>600</v>
      </c>
      <c r="D168" s="15">
        <v>600</v>
      </c>
      <c r="E168" s="13" t="s">
        <v>0</v>
      </c>
      <c r="F168" s="13">
        <v>5.5</v>
      </c>
    </row>
    <row r="169" spans="1:6" ht="15" customHeight="1" x14ac:dyDescent="0.2">
      <c r="A169" s="8"/>
      <c r="C169" s="15"/>
      <c r="D169" s="15"/>
    </row>
    <row r="170" spans="1:6" ht="15" customHeight="1" x14ac:dyDescent="0.2">
      <c r="A170" s="8" t="s">
        <v>70</v>
      </c>
      <c r="B170" s="12"/>
      <c r="C170" s="12"/>
      <c r="E170" s="13"/>
    </row>
    <row r="171" spans="1:6" ht="15" customHeight="1" x14ac:dyDescent="0.2">
      <c r="A171" s="86" t="s">
        <v>717</v>
      </c>
      <c r="B171" s="12">
        <v>68</v>
      </c>
      <c r="C171" s="15" t="s">
        <v>940</v>
      </c>
      <c r="D171" s="12" t="s">
        <v>718</v>
      </c>
      <c r="E171" s="13">
        <v>2.6</v>
      </c>
      <c r="F171" s="13">
        <v>4.4000000000000004</v>
      </c>
    </row>
    <row r="172" spans="1:6" ht="15" customHeight="1" x14ac:dyDescent="0.2">
      <c r="A172" s="86" t="s">
        <v>415</v>
      </c>
      <c r="B172" s="12">
        <v>52</v>
      </c>
      <c r="C172" s="15">
        <v>550</v>
      </c>
      <c r="D172" s="15">
        <v>550</v>
      </c>
      <c r="E172" s="13" t="s">
        <v>0</v>
      </c>
      <c r="F172" s="13">
        <v>3.3</v>
      </c>
    </row>
    <row r="173" spans="1:6" ht="15" customHeight="1" x14ac:dyDescent="0.2">
      <c r="A173" s="86" t="s">
        <v>719</v>
      </c>
      <c r="B173" s="12">
        <v>52</v>
      </c>
      <c r="C173" s="15">
        <v>1200</v>
      </c>
      <c r="D173" s="15">
        <v>1200</v>
      </c>
      <c r="E173" s="13" t="s">
        <v>0</v>
      </c>
      <c r="F173" s="13">
        <v>7.2</v>
      </c>
    </row>
    <row r="174" spans="1:6" ht="15" customHeight="1" x14ac:dyDescent="0.2">
      <c r="B174" s="12"/>
      <c r="C174" s="12"/>
      <c r="E174" s="13"/>
    </row>
    <row r="175" spans="1:6" ht="15" customHeight="1" x14ac:dyDescent="0.2">
      <c r="A175" s="8" t="s">
        <v>1695</v>
      </c>
      <c r="C175" s="106"/>
      <c r="D175" s="13"/>
      <c r="E175" s="14"/>
      <c r="F175" s="14"/>
    </row>
    <row r="176" spans="1:6" ht="15" customHeight="1" x14ac:dyDescent="0.2">
      <c r="A176" s="86" t="s">
        <v>1846</v>
      </c>
      <c r="B176" s="12">
        <v>67</v>
      </c>
      <c r="C176" s="13" t="s">
        <v>39</v>
      </c>
      <c r="D176" s="16">
        <v>500</v>
      </c>
      <c r="E176" s="12" t="s">
        <v>40</v>
      </c>
      <c r="F176" s="13">
        <v>3</v>
      </c>
    </row>
    <row r="177" spans="1:6" ht="15" customHeight="1" x14ac:dyDescent="0.2">
      <c r="A177" s="8"/>
      <c r="C177" s="106"/>
      <c r="D177" s="13"/>
      <c r="E177" s="14"/>
      <c r="F177" s="14"/>
    </row>
    <row r="178" spans="1:6" ht="15" customHeight="1" x14ac:dyDescent="0.2">
      <c r="A178" s="8" t="s">
        <v>1698</v>
      </c>
      <c r="B178" s="12"/>
      <c r="C178" s="12"/>
    </row>
    <row r="179" spans="1:6" ht="15" customHeight="1" x14ac:dyDescent="0.2">
      <c r="A179" s="86" t="s">
        <v>1730</v>
      </c>
      <c r="B179" s="12">
        <v>63</v>
      </c>
      <c r="C179" s="12">
        <v>850</v>
      </c>
      <c r="D179" s="12" t="s">
        <v>916</v>
      </c>
      <c r="E179" s="13">
        <v>-10.199999999999999</v>
      </c>
      <c r="F179" s="12">
        <v>5.0999999999999996</v>
      </c>
    </row>
    <row r="180" spans="1:6" ht="15" customHeight="1" x14ac:dyDescent="0.2">
      <c r="A180" s="86" t="s">
        <v>1847</v>
      </c>
      <c r="B180" s="12">
        <v>61</v>
      </c>
      <c r="C180" s="15" t="s">
        <v>39</v>
      </c>
      <c r="D180" s="12">
        <v>750</v>
      </c>
      <c r="E180" s="13" t="s">
        <v>40</v>
      </c>
      <c r="F180" s="12">
        <v>5.8</v>
      </c>
    </row>
    <row r="181" spans="1:6" ht="15" customHeight="1" x14ac:dyDescent="0.2">
      <c r="A181" s="8"/>
      <c r="C181" s="13"/>
      <c r="E181" s="14"/>
      <c r="F181" s="12"/>
    </row>
    <row r="182" spans="1:6" ht="15" customHeight="1" x14ac:dyDescent="0.2">
      <c r="A182" s="8" t="s">
        <v>1705</v>
      </c>
      <c r="B182" s="12"/>
      <c r="C182" s="12"/>
      <c r="F182" s="12"/>
    </row>
    <row r="183" spans="1:6" ht="15" customHeight="1" x14ac:dyDescent="0.2">
      <c r="A183" s="86" t="s">
        <v>1732</v>
      </c>
      <c r="B183" s="12">
        <v>55</v>
      </c>
      <c r="C183" s="12" t="s">
        <v>39</v>
      </c>
      <c r="D183" s="12" t="s">
        <v>810</v>
      </c>
      <c r="E183" s="13" t="s">
        <v>40</v>
      </c>
      <c r="F183" s="12">
        <v>6.3</v>
      </c>
    </row>
    <row r="184" spans="1:6" ht="15" customHeight="1" x14ac:dyDescent="0.2">
      <c r="A184" s="86" t="s">
        <v>1735</v>
      </c>
      <c r="B184" s="12">
        <v>57</v>
      </c>
      <c r="C184" s="12" t="s">
        <v>879</v>
      </c>
      <c r="D184" s="12" t="s">
        <v>876</v>
      </c>
      <c r="E184" s="13" t="s">
        <v>0</v>
      </c>
      <c r="F184" s="13">
        <v>4.9000000000000004</v>
      </c>
    </row>
    <row r="185" spans="1:6" ht="15" customHeight="1" x14ac:dyDescent="0.2">
      <c r="A185" s="86" t="s">
        <v>1736</v>
      </c>
      <c r="B185" s="12">
        <v>67</v>
      </c>
      <c r="C185" s="12" t="s">
        <v>39</v>
      </c>
      <c r="D185" s="12">
        <v>850</v>
      </c>
      <c r="E185" s="13" t="s">
        <v>40</v>
      </c>
      <c r="F185" s="13">
        <v>6</v>
      </c>
    </row>
    <row r="186" spans="1:6" ht="15" customHeight="1" x14ac:dyDescent="0.2">
      <c r="A186" s="8"/>
      <c r="C186" s="106"/>
      <c r="D186" s="13"/>
      <c r="E186" s="14"/>
      <c r="F186" s="14"/>
    </row>
    <row r="187" spans="1:6" ht="15" customHeight="1" x14ac:dyDescent="0.2">
      <c r="A187" s="8" t="s">
        <v>76</v>
      </c>
      <c r="B187" s="12"/>
      <c r="C187" s="12"/>
      <c r="E187" s="13"/>
    </row>
    <row r="188" spans="1:6" ht="15" customHeight="1" x14ac:dyDescent="0.2">
      <c r="A188" s="86" t="s">
        <v>417</v>
      </c>
      <c r="B188" s="12">
        <v>76</v>
      </c>
      <c r="C188" s="12">
        <v>950</v>
      </c>
      <c r="D188" s="12">
        <v>950</v>
      </c>
      <c r="E188" s="12" t="s">
        <v>0</v>
      </c>
      <c r="F188" s="13">
        <v>5</v>
      </c>
    </row>
    <row r="189" spans="1:6" ht="15" customHeight="1" x14ac:dyDescent="0.2">
      <c r="A189" s="86" t="s">
        <v>720</v>
      </c>
      <c r="B189" s="12">
        <v>58</v>
      </c>
      <c r="C189" s="12">
        <v>550</v>
      </c>
      <c r="D189" s="12" t="s">
        <v>721</v>
      </c>
      <c r="E189" s="13">
        <v>18.2</v>
      </c>
      <c r="F189" s="13">
        <v>3.1</v>
      </c>
    </row>
    <row r="190" spans="1:6" ht="15" customHeight="1" x14ac:dyDescent="0.2">
      <c r="A190" s="86" t="s">
        <v>420</v>
      </c>
      <c r="B190" s="12">
        <v>51</v>
      </c>
      <c r="C190" s="12">
        <v>500</v>
      </c>
      <c r="D190" s="12">
        <v>500</v>
      </c>
      <c r="E190" s="12" t="s">
        <v>0</v>
      </c>
      <c r="F190" s="13">
        <v>4.8</v>
      </c>
    </row>
    <row r="191" spans="1:6" ht="15" customHeight="1" x14ac:dyDescent="0.2">
      <c r="B191" s="12"/>
      <c r="C191" s="12"/>
      <c r="E191" s="13"/>
    </row>
    <row r="192" spans="1:6" ht="15" customHeight="1" x14ac:dyDescent="0.2">
      <c r="A192" s="8" t="s">
        <v>78</v>
      </c>
      <c r="B192" s="12"/>
      <c r="C192" s="12"/>
      <c r="E192" s="13"/>
    </row>
    <row r="193" spans="1:6" ht="15" customHeight="1" x14ac:dyDescent="0.2">
      <c r="A193" s="86" t="s">
        <v>722</v>
      </c>
      <c r="B193" s="12">
        <v>70</v>
      </c>
      <c r="C193" s="12">
        <v>830</v>
      </c>
      <c r="D193" s="12">
        <v>830</v>
      </c>
      <c r="E193" s="12" t="s">
        <v>0</v>
      </c>
      <c r="F193" s="13">
        <v>2.8</v>
      </c>
    </row>
    <row r="194" spans="1:6" ht="15" customHeight="1" x14ac:dyDescent="0.2">
      <c r="B194" s="12"/>
      <c r="C194" s="12"/>
      <c r="E194" s="13"/>
    </row>
    <row r="195" spans="1:6" ht="15" customHeight="1" x14ac:dyDescent="0.2">
      <c r="A195" s="8" t="s">
        <v>105</v>
      </c>
      <c r="B195" s="12"/>
      <c r="C195" s="12"/>
      <c r="E195" s="13"/>
    </row>
    <row r="196" spans="1:6" ht="15" customHeight="1" x14ac:dyDescent="0.2">
      <c r="A196" s="86" t="s">
        <v>501</v>
      </c>
      <c r="B196" s="12">
        <v>62</v>
      </c>
      <c r="C196" s="12" t="s">
        <v>638</v>
      </c>
      <c r="D196" s="12" t="s">
        <v>638</v>
      </c>
      <c r="E196" s="12" t="s">
        <v>0</v>
      </c>
      <c r="F196" s="13">
        <v>3.8</v>
      </c>
    </row>
    <row r="197" spans="1:6" ht="15" customHeight="1" x14ac:dyDescent="0.2">
      <c r="B197" s="12"/>
      <c r="C197" s="12"/>
      <c r="E197" s="13"/>
    </row>
    <row r="198" spans="1:6" ht="15" customHeight="1" x14ac:dyDescent="0.2">
      <c r="A198" s="8"/>
      <c r="C198" s="106"/>
      <c r="D198" s="13"/>
      <c r="E198" s="14"/>
      <c r="F198" s="14"/>
    </row>
    <row r="199" spans="1:6" ht="15" customHeight="1" x14ac:dyDescent="0.2">
      <c r="A199" s="80" t="s">
        <v>54</v>
      </c>
      <c r="B199" s="103"/>
      <c r="C199" s="103"/>
      <c r="D199" s="103"/>
      <c r="E199" s="113"/>
      <c r="F199" s="113"/>
    </row>
    <row r="200" spans="1:6" ht="15" customHeight="1" x14ac:dyDescent="0.2">
      <c r="A200" s="8"/>
      <c r="C200" s="106"/>
      <c r="D200" s="13"/>
      <c r="E200" s="14"/>
      <c r="F200" s="14"/>
    </row>
    <row r="201" spans="1:6" ht="15" customHeight="1" x14ac:dyDescent="0.2">
      <c r="A201" s="8" t="s">
        <v>65</v>
      </c>
      <c r="B201" s="12"/>
      <c r="C201" s="12"/>
      <c r="E201" s="13"/>
    </row>
    <row r="202" spans="1:6" ht="15" customHeight="1" x14ac:dyDescent="0.2">
      <c r="A202" s="86" t="s">
        <v>723</v>
      </c>
      <c r="B202" s="12">
        <v>119</v>
      </c>
      <c r="C202" s="15" t="s">
        <v>724</v>
      </c>
      <c r="D202" s="15" t="s">
        <v>724</v>
      </c>
      <c r="E202" s="12" t="s">
        <v>0</v>
      </c>
      <c r="F202" s="13">
        <v>3.2</v>
      </c>
    </row>
    <row r="203" spans="1:6" ht="15" customHeight="1" x14ac:dyDescent="0.2">
      <c r="A203" s="86" t="s">
        <v>725</v>
      </c>
      <c r="B203" s="12">
        <v>65</v>
      </c>
      <c r="C203" s="15" t="s">
        <v>39</v>
      </c>
      <c r="D203" s="15">
        <v>900</v>
      </c>
      <c r="E203" s="12" t="s">
        <v>40</v>
      </c>
      <c r="F203" s="13">
        <v>3.3</v>
      </c>
    </row>
    <row r="204" spans="1:6" ht="15" customHeight="1" x14ac:dyDescent="0.2">
      <c r="A204" s="86" t="s">
        <v>422</v>
      </c>
      <c r="B204" s="12">
        <v>140</v>
      </c>
      <c r="C204" s="12" t="s">
        <v>39</v>
      </c>
      <c r="D204" s="15">
        <v>1800</v>
      </c>
      <c r="E204" s="13" t="s">
        <v>40</v>
      </c>
      <c r="F204" s="13">
        <v>5.4</v>
      </c>
    </row>
    <row r="205" spans="1:6" ht="15" customHeight="1" x14ac:dyDescent="0.2">
      <c r="A205" s="86" t="s">
        <v>726</v>
      </c>
      <c r="B205" s="12">
        <v>61</v>
      </c>
      <c r="C205" s="15">
        <v>1000</v>
      </c>
      <c r="D205" s="15">
        <v>1000</v>
      </c>
      <c r="E205" s="12" t="s">
        <v>0</v>
      </c>
      <c r="F205" s="12">
        <v>4.4000000000000004</v>
      </c>
    </row>
    <row r="206" spans="1:6" ht="15" customHeight="1" x14ac:dyDescent="0.2">
      <c r="B206" s="12"/>
      <c r="C206" s="12"/>
      <c r="E206" s="13"/>
    </row>
    <row r="207" spans="1:6" ht="15" customHeight="1" x14ac:dyDescent="0.2">
      <c r="A207" s="8" t="s">
        <v>98</v>
      </c>
      <c r="B207" s="12"/>
      <c r="C207" s="12"/>
      <c r="E207" s="13"/>
    </row>
    <row r="208" spans="1:6" ht="15" customHeight="1" x14ac:dyDescent="0.2">
      <c r="A208" s="86" t="s">
        <v>424</v>
      </c>
      <c r="B208" s="107">
        <v>100</v>
      </c>
      <c r="C208" s="65">
        <v>1200</v>
      </c>
      <c r="D208" s="15">
        <v>1300</v>
      </c>
      <c r="E208" s="13">
        <v>8.3000000000000007</v>
      </c>
      <c r="F208" s="13">
        <v>4.7</v>
      </c>
    </row>
    <row r="209" spans="1:6" ht="15" customHeight="1" x14ac:dyDescent="0.2">
      <c r="A209" s="86" t="s">
        <v>371</v>
      </c>
      <c r="B209" s="107">
        <v>134</v>
      </c>
      <c r="C209" s="65" t="s">
        <v>39</v>
      </c>
      <c r="D209" s="15">
        <v>700</v>
      </c>
      <c r="E209" s="13" t="s">
        <v>40</v>
      </c>
      <c r="F209" s="13">
        <v>3.4</v>
      </c>
    </row>
    <row r="210" spans="1:6" ht="15" customHeight="1" x14ac:dyDescent="0.2">
      <c r="A210" s="86" t="s">
        <v>727</v>
      </c>
      <c r="B210" s="12">
        <v>115</v>
      </c>
      <c r="C210" s="15">
        <v>1300</v>
      </c>
      <c r="D210" s="15">
        <v>1300</v>
      </c>
      <c r="E210" s="12" t="s">
        <v>0</v>
      </c>
      <c r="F210" s="12">
        <v>5.2</v>
      </c>
    </row>
    <row r="211" spans="1:6" ht="15" customHeight="1" x14ac:dyDescent="0.2">
      <c r="A211" s="86" t="s">
        <v>728</v>
      </c>
      <c r="B211" s="12">
        <v>66</v>
      </c>
      <c r="C211" s="15" t="s">
        <v>39</v>
      </c>
      <c r="D211" s="15" t="s">
        <v>670</v>
      </c>
      <c r="E211" s="12" t="s">
        <v>40</v>
      </c>
      <c r="F211" s="13">
        <v>2.74</v>
      </c>
    </row>
    <row r="212" spans="1:6" ht="15" customHeight="1" x14ac:dyDescent="0.2">
      <c r="A212" s="86" t="s">
        <v>426</v>
      </c>
      <c r="B212" s="12">
        <v>138</v>
      </c>
      <c r="C212" s="15">
        <v>1100</v>
      </c>
      <c r="D212" s="15" t="s">
        <v>638</v>
      </c>
      <c r="E212" s="13">
        <v>-13.6</v>
      </c>
      <c r="F212" s="13">
        <v>2.9</v>
      </c>
    </row>
    <row r="213" spans="1:6" ht="15" customHeight="1" x14ac:dyDescent="0.2">
      <c r="A213" s="86" t="s">
        <v>428</v>
      </c>
      <c r="B213" s="12">
        <v>100</v>
      </c>
      <c r="C213" s="65">
        <v>900</v>
      </c>
      <c r="D213" s="12">
        <v>900</v>
      </c>
      <c r="E213" s="12" t="s">
        <v>0</v>
      </c>
      <c r="F213" s="13">
        <v>3.3</v>
      </c>
    </row>
    <row r="214" spans="1:6" ht="15" customHeight="1" x14ac:dyDescent="0.2">
      <c r="A214" s="86" t="s">
        <v>729</v>
      </c>
      <c r="B214" s="16">
        <v>76</v>
      </c>
      <c r="C214" s="65" t="s">
        <v>39</v>
      </c>
      <c r="D214" s="12">
        <v>800</v>
      </c>
      <c r="E214" s="13" t="s">
        <v>40</v>
      </c>
      <c r="F214" s="13">
        <v>3.2</v>
      </c>
    </row>
    <row r="215" spans="1:6" ht="15" customHeight="1" x14ac:dyDescent="0.2">
      <c r="A215" s="86" t="s">
        <v>730</v>
      </c>
      <c r="B215" s="12">
        <v>108</v>
      </c>
      <c r="C215" s="15">
        <v>1300</v>
      </c>
      <c r="D215" s="15" t="s">
        <v>806</v>
      </c>
      <c r="E215" s="13">
        <v>-11.5</v>
      </c>
      <c r="F215" s="13">
        <v>4.9000000000000004</v>
      </c>
    </row>
    <row r="216" spans="1:6" ht="15" customHeight="1" x14ac:dyDescent="0.2">
      <c r="A216" s="8"/>
      <c r="B216" s="12"/>
      <c r="C216" s="65"/>
      <c r="E216" s="13"/>
    </row>
    <row r="217" spans="1:6" ht="15" customHeight="1" x14ac:dyDescent="0.2">
      <c r="A217" s="8" t="s">
        <v>70</v>
      </c>
      <c r="B217" s="12"/>
      <c r="C217" s="65"/>
      <c r="E217" s="13"/>
    </row>
    <row r="218" spans="1:6" ht="15" customHeight="1" x14ac:dyDescent="0.2">
      <c r="A218" s="86" t="s">
        <v>432</v>
      </c>
      <c r="B218" s="12">
        <v>172</v>
      </c>
      <c r="C218" s="65" t="s">
        <v>786</v>
      </c>
      <c r="D218" s="15" t="s">
        <v>2262</v>
      </c>
      <c r="E218" s="13">
        <v>11.4</v>
      </c>
      <c r="F218" s="13">
        <v>3.1</v>
      </c>
    </row>
    <row r="219" spans="1:6" ht="15" customHeight="1" x14ac:dyDescent="0.2">
      <c r="A219" s="86" t="s">
        <v>732</v>
      </c>
      <c r="B219" s="12">
        <v>125</v>
      </c>
      <c r="C219" s="15">
        <v>1800</v>
      </c>
      <c r="D219" s="15">
        <v>1800</v>
      </c>
      <c r="E219" s="12" t="s">
        <v>0</v>
      </c>
      <c r="F219" s="13">
        <v>3.8</v>
      </c>
    </row>
    <row r="220" spans="1:6" ht="15" customHeight="1" x14ac:dyDescent="0.2">
      <c r="A220" s="86" t="s">
        <v>437</v>
      </c>
      <c r="B220" s="12">
        <v>106</v>
      </c>
      <c r="C220" s="15" t="s">
        <v>733</v>
      </c>
      <c r="D220" s="15" t="s">
        <v>733</v>
      </c>
      <c r="E220" s="12" t="s">
        <v>0</v>
      </c>
      <c r="F220" s="13">
        <v>2.7</v>
      </c>
    </row>
    <row r="221" spans="1:6" ht="15" customHeight="1" x14ac:dyDescent="0.2">
      <c r="A221" s="86" t="s">
        <v>734</v>
      </c>
      <c r="B221" s="12">
        <v>130</v>
      </c>
      <c r="C221" s="12" t="s">
        <v>735</v>
      </c>
      <c r="D221" s="12" t="s">
        <v>735</v>
      </c>
      <c r="E221" s="13" t="s">
        <v>0</v>
      </c>
      <c r="F221" s="13">
        <v>3</v>
      </c>
    </row>
    <row r="222" spans="1:6" ht="15" customHeight="1" x14ac:dyDescent="0.2">
      <c r="A222" s="86" t="s">
        <v>736</v>
      </c>
      <c r="B222" s="12">
        <v>126</v>
      </c>
      <c r="C222" s="15">
        <v>1500</v>
      </c>
      <c r="D222" s="15">
        <v>1500</v>
      </c>
      <c r="E222" s="12" t="s">
        <v>0</v>
      </c>
      <c r="F222" s="13">
        <v>3.3</v>
      </c>
    </row>
    <row r="223" spans="1:6" ht="15" customHeight="1" x14ac:dyDescent="0.2">
      <c r="A223" s="86" t="s">
        <v>737</v>
      </c>
      <c r="B223" s="12">
        <v>132</v>
      </c>
      <c r="C223" s="15">
        <v>1700</v>
      </c>
      <c r="D223" s="15">
        <v>1700</v>
      </c>
      <c r="E223" s="12" t="s">
        <v>0</v>
      </c>
      <c r="F223" s="13">
        <v>3.8</v>
      </c>
    </row>
    <row r="224" spans="1:6" ht="15" customHeight="1" x14ac:dyDescent="0.2">
      <c r="A224" s="86" t="s">
        <v>612</v>
      </c>
      <c r="B224" s="12">
        <v>96</v>
      </c>
      <c r="C224" s="12" t="s">
        <v>657</v>
      </c>
      <c r="D224" s="12" t="s">
        <v>657</v>
      </c>
      <c r="E224" s="13" t="s">
        <v>0</v>
      </c>
      <c r="F224" s="13">
        <v>3.2</v>
      </c>
    </row>
    <row r="225" spans="1:6" ht="15" customHeight="1" x14ac:dyDescent="0.2">
      <c r="A225" s="86" t="s">
        <v>738</v>
      </c>
      <c r="B225" s="16">
        <v>124</v>
      </c>
      <c r="C225" s="15">
        <v>1500</v>
      </c>
      <c r="D225" s="15">
        <v>1500</v>
      </c>
      <c r="E225" s="12" t="s">
        <v>0</v>
      </c>
      <c r="F225" s="13">
        <v>3.3</v>
      </c>
    </row>
    <row r="226" spans="1:6" ht="15" customHeight="1" x14ac:dyDescent="0.2">
      <c r="A226" s="86" t="s">
        <v>739</v>
      </c>
      <c r="B226" s="12">
        <v>150</v>
      </c>
      <c r="C226" s="15" t="s">
        <v>740</v>
      </c>
      <c r="D226" s="15" t="s">
        <v>740</v>
      </c>
      <c r="E226" s="12" t="s">
        <v>0</v>
      </c>
      <c r="F226" s="13">
        <v>3.5</v>
      </c>
    </row>
    <row r="227" spans="1:6" ht="15" customHeight="1" x14ac:dyDescent="0.2">
      <c r="A227" s="86" t="s">
        <v>741</v>
      </c>
      <c r="B227" s="12">
        <v>116</v>
      </c>
      <c r="C227" s="15">
        <v>2000</v>
      </c>
      <c r="D227" s="15">
        <v>1800</v>
      </c>
      <c r="E227" s="13">
        <v>-10</v>
      </c>
      <c r="F227" s="13">
        <v>2.8</v>
      </c>
    </row>
    <row r="228" spans="1:6" ht="15" customHeight="1" x14ac:dyDescent="0.2">
      <c r="A228" s="86" t="s">
        <v>742</v>
      </c>
      <c r="B228" s="12">
        <v>127</v>
      </c>
      <c r="C228" s="12" t="s">
        <v>743</v>
      </c>
      <c r="D228" s="12" t="s">
        <v>743</v>
      </c>
      <c r="E228" s="12" t="s">
        <v>0</v>
      </c>
      <c r="F228" s="13">
        <v>2.7</v>
      </c>
    </row>
    <row r="229" spans="1:6" ht="15" customHeight="1" x14ac:dyDescent="0.2">
      <c r="A229" s="86" t="s">
        <v>744</v>
      </c>
      <c r="B229" s="16">
        <v>114</v>
      </c>
      <c r="C229" s="15">
        <v>1500</v>
      </c>
      <c r="D229" s="15">
        <v>1500</v>
      </c>
      <c r="E229" s="13" t="s">
        <v>0</v>
      </c>
      <c r="F229" s="13">
        <v>3.4</v>
      </c>
    </row>
    <row r="230" spans="1:6" ht="15" customHeight="1" x14ac:dyDescent="0.2">
      <c r="A230" s="86" t="s">
        <v>745</v>
      </c>
      <c r="B230" s="12">
        <v>140</v>
      </c>
      <c r="C230" s="15">
        <v>1600</v>
      </c>
      <c r="D230" s="12" t="s">
        <v>746</v>
      </c>
      <c r="E230" s="12" t="s">
        <v>0</v>
      </c>
      <c r="F230" s="13">
        <v>3.2</v>
      </c>
    </row>
    <row r="231" spans="1:6" ht="15" customHeight="1" x14ac:dyDescent="0.2">
      <c r="A231" s="86" t="s">
        <v>747</v>
      </c>
      <c r="B231" s="16">
        <v>120</v>
      </c>
      <c r="C231" s="15">
        <v>1500</v>
      </c>
      <c r="D231" s="15">
        <v>1500</v>
      </c>
      <c r="E231" s="13" t="s">
        <v>0</v>
      </c>
      <c r="F231" s="13">
        <v>2.2000000000000002</v>
      </c>
    </row>
    <row r="232" spans="1:6" ht="15" customHeight="1" x14ac:dyDescent="0.2">
      <c r="A232" s="86" t="s">
        <v>624</v>
      </c>
      <c r="B232" s="12">
        <v>149</v>
      </c>
      <c r="C232" s="12" t="s">
        <v>735</v>
      </c>
      <c r="D232" s="12" t="s">
        <v>735</v>
      </c>
      <c r="E232" s="13" t="s">
        <v>0</v>
      </c>
      <c r="F232" s="13">
        <v>3.3</v>
      </c>
    </row>
    <row r="233" spans="1:6" ht="15" customHeight="1" x14ac:dyDescent="0.2">
      <c r="A233" s="86" t="s">
        <v>453</v>
      </c>
      <c r="B233" s="16">
        <v>127</v>
      </c>
      <c r="C233" s="15">
        <v>1500</v>
      </c>
      <c r="D233" s="15">
        <v>1500</v>
      </c>
      <c r="E233" s="13" t="s">
        <v>0</v>
      </c>
      <c r="F233" s="13">
        <v>2.2000000000000002</v>
      </c>
    </row>
    <row r="234" spans="1:6" ht="15" customHeight="1" x14ac:dyDescent="0.2">
      <c r="A234" s="86" t="s">
        <v>748</v>
      </c>
      <c r="B234" s="12">
        <v>125</v>
      </c>
      <c r="C234" s="12" t="s">
        <v>749</v>
      </c>
      <c r="D234" s="12" t="s">
        <v>749</v>
      </c>
      <c r="E234" s="12" t="s">
        <v>0</v>
      </c>
      <c r="F234" s="13">
        <v>3.8</v>
      </c>
    </row>
    <row r="235" spans="1:6" ht="15" customHeight="1" x14ac:dyDescent="0.2">
      <c r="A235" s="86" t="s">
        <v>750</v>
      </c>
      <c r="B235" s="12">
        <v>121</v>
      </c>
      <c r="C235" s="12" t="s">
        <v>751</v>
      </c>
      <c r="D235" s="12" t="s">
        <v>752</v>
      </c>
      <c r="E235" s="12" t="s">
        <v>0</v>
      </c>
      <c r="F235" s="13">
        <v>3.6</v>
      </c>
    </row>
    <row r="236" spans="1:6" ht="15" customHeight="1" x14ac:dyDescent="0.2">
      <c r="A236" s="86" t="s">
        <v>753</v>
      </c>
      <c r="B236" s="16">
        <v>120.77</v>
      </c>
      <c r="C236" s="12" t="s">
        <v>39</v>
      </c>
      <c r="D236" s="15">
        <v>1500</v>
      </c>
      <c r="E236" s="13" t="s">
        <v>40</v>
      </c>
      <c r="F236" s="13">
        <v>3.6</v>
      </c>
    </row>
    <row r="237" spans="1:6" ht="15" customHeight="1" x14ac:dyDescent="0.2">
      <c r="A237" s="86" t="s">
        <v>238</v>
      </c>
      <c r="B237" s="12">
        <v>115</v>
      </c>
      <c r="C237" s="12" t="s">
        <v>754</v>
      </c>
      <c r="D237" s="12" t="s">
        <v>754</v>
      </c>
      <c r="E237" s="13" t="s">
        <v>0</v>
      </c>
      <c r="F237" s="13">
        <v>3.3</v>
      </c>
    </row>
    <row r="238" spans="1:6" ht="15" customHeight="1" x14ac:dyDescent="0.2">
      <c r="A238" s="86" t="s">
        <v>755</v>
      </c>
      <c r="B238" s="12">
        <v>134</v>
      </c>
      <c r="C238" s="15">
        <v>1600</v>
      </c>
      <c r="D238" s="15">
        <v>1600</v>
      </c>
      <c r="E238" s="13" t="s">
        <v>0</v>
      </c>
      <c r="F238" s="13">
        <v>3.4</v>
      </c>
    </row>
    <row r="239" spans="1:6" ht="15" customHeight="1" x14ac:dyDescent="0.2">
      <c r="A239" s="86" t="s">
        <v>545</v>
      </c>
      <c r="B239" s="16">
        <v>148</v>
      </c>
      <c r="C239" s="15">
        <v>1600</v>
      </c>
      <c r="D239" s="15">
        <v>1600</v>
      </c>
      <c r="E239" s="31" t="s">
        <v>0</v>
      </c>
      <c r="F239" s="13">
        <v>3.3</v>
      </c>
    </row>
    <row r="240" spans="1:6" ht="15" customHeight="1" x14ac:dyDescent="0.2">
      <c r="A240" s="86" t="s">
        <v>756</v>
      </c>
      <c r="B240" s="12">
        <v>128</v>
      </c>
      <c r="C240" s="15">
        <v>1650</v>
      </c>
      <c r="D240" s="15">
        <v>1650</v>
      </c>
      <c r="E240" s="12" t="s">
        <v>0</v>
      </c>
      <c r="F240" s="13">
        <v>3</v>
      </c>
    </row>
    <row r="241" spans="1:6" ht="15" customHeight="1" x14ac:dyDescent="0.2">
      <c r="A241" s="86" t="s">
        <v>757</v>
      </c>
      <c r="B241" s="16">
        <v>149</v>
      </c>
      <c r="C241" s="15">
        <v>1200</v>
      </c>
      <c r="D241" s="15">
        <v>1200</v>
      </c>
      <c r="E241" s="12" t="s">
        <v>0</v>
      </c>
      <c r="F241" s="13">
        <v>2.8</v>
      </c>
    </row>
    <row r="242" spans="1:6" ht="15" customHeight="1" x14ac:dyDescent="0.2">
      <c r="A242" s="86" t="s">
        <v>582</v>
      </c>
      <c r="B242" s="16">
        <v>154</v>
      </c>
      <c r="C242" s="15">
        <v>1500</v>
      </c>
      <c r="D242" s="15">
        <v>1500</v>
      </c>
      <c r="E242" s="31" t="s">
        <v>0</v>
      </c>
      <c r="F242" s="13">
        <v>3.2</v>
      </c>
    </row>
    <row r="243" spans="1:6" ht="15" customHeight="1" x14ac:dyDescent="0.2">
      <c r="A243" s="86" t="s">
        <v>758</v>
      </c>
      <c r="B243" s="16">
        <v>120</v>
      </c>
      <c r="C243" s="15">
        <v>2000</v>
      </c>
      <c r="D243" s="15">
        <v>2000</v>
      </c>
      <c r="E243" s="12" t="s">
        <v>0</v>
      </c>
      <c r="F243" s="13">
        <v>3.8</v>
      </c>
    </row>
    <row r="244" spans="1:6" ht="15" customHeight="1" x14ac:dyDescent="0.2">
      <c r="A244" s="86" t="s">
        <v>759</v>
      </c>
      <c r="B244" s="12">
        <v>175</v>
      </c>
      <c r="C244" s="12" t="s">
        <v>760</v>
      </c>
      <c r="D244" s="12" t="s">
        <v>760</v>
      </c>
      <c r="E244" s="13" t="s">
        <v>0</v>
      </c>
      <c r="F244" s="13">
        <v>2.8</v>
      </c>
    </row>
    <row r="245" spans="1:6" ht="15" customHeight="1" x14ac:dyDescent="0.2">
      <c r="A245" s="86" t="s">
        <v>761</v>
      </c>
      <c r="B245" s="12">
        <v>119</v>
      </c>
      <c r="C245" s="15">
        <v>1100</v>
      </c>
      <c r="D245" s="15">
        <v>1100</v>
      </c>
      <c r="E245" s="13" t="s">
        <v>0</v>
      </c>
      <c r="F245" s="13">
        <v>2.6</v>
      </c>
    </row>
    <row r="246" spans="1:6" ht="15" customHeight="1" x14ac:dyDescent="0.2">
      <c r="A246" s="86" t="s">
        <v>762</v>
      </c>
      <c r="B246" s="12">
        <v>147</v>
      </c>
      <c r="C246" s="15">
        <v>2000</v>
      </c>
      <c r="D246" s="15">
        <v>2200</v>
      </c>
      <c r="E246" s="13">
        <v>10</v>
      </c>
      <c r="F246" s="13">
        <v>4</v>
      </c>
    </row>
    <row r="247" spans="1:6" ht="15" customHeight="1" x14ac:dyDescent="0.2">
      <c r="A247" s="86" t="s">
        <v>763</v>
      </c>
      <c r="B247" s="16">
        <v>108</v>
      </c>
      <c r="C247" s="15">
        <v>1300</v>
      </c>
      <c r="D247" s="15">
        <v>1300</v>
      </c>
      <c r="E247" s="13" t="s">
        <v>0</v>
      </c>
      <c r="F247" s="13">
        <v>2.5</v>
      </c>
    </row>
    <row r="248" spans="1:6" ht="15" customHeight="1" x14ac:dyDescent="0.2">
      <c r="A248" s="86" t="s">
        <v>764</v>
      </c>
      <c r="B248" s="16">
        <v>95</v>
      </c>
      <c r="C248" s="15">
        <v>1300</v>
      </c>
      <c r="D248" s="15">
        <v>1300</v>
      </c>
      <c r="E248" s="12" t="s">
        <v>0</v>
      </c>
      <c r="F248" s="13">
        <v>2.5</v>
      </c>
    </row>
    <row r="249" spans="1:6" ht="15" customHeight="1" x14ac:dyDescent="0.2">
      <c r="A249" s="86" t="s">
        <v>765</v>
      </c>
      <c r="B249" s="16">
        <v>78</v>
      </c>
      <c r="C249" s="15" t="s">
        <v>751</v>
      </c>
      <c r="D249" s="15" t="s">
        <v>751</v>
      </c>
      <c r="E249" s="13" t="s">
        <v>0</v>
      </c>
      <c r="F249" s="13">
        <v>4</v>
      </c>
    </row>
    <row r="250" spans="1:6" ht="15" customHeight="1" x14ac:dyDescent="0.2">
      <c r="A250" s="86" t="s">
        <v>464</v>
      </c>
      <c r="B250" s="12">
        <v>114</v>
      </c>
      <c r="C250" s="15">
        <v>1400</v>
      </c>
      <c r="D250" s="15">
        <v>1300</v>
      </c>
      <c r="E250" s="13">
        <v>-7.1</v>
      </c>
      <c r="F250" s="13">
        <v>2.8</v>
      </c>
    </row>
    <row r="251" spans="1:6" ht="15" customHeight="1" x14ac:dyDescent="0.2">
      <c r="A251" s="86" t="s">
        <v>470</v>
      </c>
      <c r="B251" s="12">
        <v>81</v>
      </c>
      <c r="C251" s="12">
        <v>900</v>
      </c>
      <c r="D251" s="12">
        <v>900</v>
      </c>
      <c r="E251" s="12" t="s">
        <v>0</v>
      </c>
      <c r="F251" s="13">
        <v>3.2</v>
      </c>
    </row>
    <row r="252" spans="1:6" ht="15" customHeight="1" x14ac:dyDescent="0.2">
      <c r="A252" s="86" t="s">
        <v>766</v>
      </c>
      <c r="B252" s="12">
        <v>97</v>
      </c>
      <c r="C252" s="15">
        <v>1800</v>
      </c>
      <c r="D252" s="15">
        <v>1800</v>
      </c>
      <c r="E252" s="12" t="s">
        <v>0</v>
      </c>
      <c r="F252" s="13">
        <v>3.7</v>
      </c>
    </row>
    <row r="253" spans="1:6" ht="15" customHeight="1" x14ac:dyDescent="0.2">
      <c r="A253" s="86" t="s">
        <v>767</v>
      </c>
      <c r="B253" s="16">
        <v>114</v>
      </c>
      <c r="C253" s="15">
        <v>1350</v>
      </c>
      <c r="D253" s="15">
        <v>1350</v>
      </c>
      <c r="E253" s="13" t="s">
        <v>0</v>
      </c>
      <c r="F253" s="13">
        <v>2.5</v>
      </c>
    </row>
    <row r="254" spans="1:6" ht="15" customHeight="1" x14ac:dyDescent="0.2">
      <c r="A254" s="86" t="s">
        <v>768</v>
      </c>
      <c r="B254" s="16">
        <v>110</v>
      </c>
      <c r="C254" s="15" t="s">
        <v>769</v>
      </c>
      <c r="D254" s="15" t="s">
        <v>769</v>
      </c>
      <c r="E254" s="13" t="s">
        <v>0</v>
      </c>
      <c r="F254" s="13">
        <v>3.9</v>
      </c>
    </row>
    <row r="255" spans="1:6" ht="15" customHeight="1" x14ac:dyDescent="0.2">
      <c r="A255" s="86" t="s">
        <v>770</v>
      </c>
      <c r="B255" s="16">
        <v>144</v>
      </c>
      <c r="C255" s="15">
        <v>1000</v>
      </c>
      <c r="D255" s="15">
        <v>1000</v>
      </c>
      <c r="E255" s="31" t="s">
        <v>0</v>
      </c>
      <c r="F255" s="13">
        <v>2.4</v>
      </c>
    </row>
    <row r="256" spans="1:6" ht="15" customHeight="1" x14ac:dyDescent="0.2">
      <c r="A256" s="86" t="s">
        <v>771</v>
      </c>
      <c r="B256" s="16">
        <v>124</v>
      </c>
      <c r="C256" s="15">
        <v>1500</v>
      </c>
      <c r="D256" s="15">
        <v>1500</v>
      </c>
      <c r="E256" s="31" t="s">
        <v>0</v>
      </c>
      <c r="F256" s="13">
        <v>3.8</v>
      </c>
    </row>
    <row r="257" spans="1:6" ht="15" customHeight="1" x14ac:dyDescent="0.2">
      <c r="A257" s="86" t="s">
        <v>571</v>
      </c>
      <c r="B257" s="16">
        <v>91</v>
      </c>
      <c r="C257" s="15">
        <v>1200</v>
      </c>
      <c r="D257" s="15">
        <v>1200</v>
      </c>
      <c r="E257" s="31" t="s">
        <v>0</v>
      </c>
      <c r="F257" s="13">
        <v>2.9</v>
      </c>
    </row>
    <row r="258" spans="1:6" ht="15" customHeight="1" x14ac:dyDescent="0.2">
      <c r="A258" s="86" t="s">
        <v>772</v>
      </c>
      <c r="B258" s="12">
        <v>99</v>
      </c>
      <c r="C258" s="15">
        <v>1500</v>
      </c>
      <c r="D258" s="15">
        <v>1500</v>
      </c>
      <c r="E258" s="12" t="s">
        <v>0</v>
      </c>
      <c r="F258" s="13">
        <v>2.9</v>
      </c>
    </row>
    <row r="259" spans="1:6" ht="15" customHeight="1" x14ac:dyDescent="0.2">
      <c r="A259" s="86" t="s">
        <v>320</v>
      </c>
      <c r="B259" s="16">
        <v>63</v>
      </c>
      <c r="C259" s="15" t="s">
        <v>773</v>
      </c>
      <c r="D259" s="15" t="s">
        <v>773</v>
      </c>
      <c r="E259" s="31" t="s">
        <v>0</v>
      </c>
      <c r="F259" s="13">
        <v>2.5</v>
      </c>
    </row>
    <row r="260" spans="1:6" ht="15" customHeight="1" x14ac:dyDescent="0.2">
      <c r="B260" s="16"/>
      <c r="C260" s="15"/>
      <c r="D260" s="15"/>
      <c r="E260" s="31"/>
    </row>
    <row r="261" spans="1:6" ht="15" customHeight="1" x14ac:dyDescent="0.2">
      <c r="A261" s="8" t="s">
        <v>71</v>
      </c>
      <c r="B261" s="16"/>
      <c r="C261" s="15"/>
      <c r="D261" s="15"/>
      <c r="E261" s="31"/>
    </row>
    <row r="262" spans="1:6" ht="15" customHeight="1" x14ac:dyDescent="0.2">
      <c r="A262" s="86" t="s">
        <v>555</v>
      </c>
      <c r="B262" s="16">
        <v>133</v>
      </c>
      <c r="C262" s="15" t="s">
        <v>39</v>
      </c>
      <c r="D262" s="15">
        <v>1200</v>
      </c>
      <c r="E262" s="31" t="s">
        <v>40</v>
      </c>
      <c r="F262" s="13">
        <v>3.6</v>
      </c>
    </row>
    <row r="263" spans="1:6" ht="15" customHeight="1" x14ac:dyDescent="0.2">
      <c r="B263" s="16"/>
      <c r="C263" s="15"/>
      <c r="D263" s="15"/>
      <c r="E263" s="31"/>
    </row>
    <row r="264" spans="1:6" ht="15" customHeight="1" x14ac:dyDescent="0.2">
      <c r="A264" s="8" t="s">
        <v>1698</v>
      </c>
      <c r="B264" s="12"/>
      <c r="C264" s="12"/>
    </row>
    <row r="265" spans="1:6" ht="15" customHeight="1" x14ac:dyDescent="0.2">
      <c r="A265" s="86" t="s">
        <v>1738</v>
      </c>
      <c r="B265" s="12">
        <v>118</v>
      </c>
      <c r="C265" s="12" t="s">
        <v>39</v>
      </c>
      <c r="D265" s="15">
        <v>1100</v>
      </c>
      <c r="E265" s="13" t="s">
        <v>40</v>
      </c>
      <c r="F265" s="13">
        <v>4.2</v>
      </c>
    </row>
    <row r="266" spans="1:6" ht="15" customHeight="1" x14ac:dyDescent="0.2">
      <c r="A266" s="86" t="s">
        <v>1848</v>
      </c>
      <c r="B266" s="12">
        <v>72</v>
      </c>
      <c r="C266" s="12" t="s">
        <v>39</v>
      </c>
      <c r="D266" s="15">
        <v>800</v>
      </c>
      <c r="E266" s="13" t="s">
        <v>40</v>
      </c>
      <c r="F266" s="13">
        <v>3</v>
      </c>
    </row>
    <row r="267" spans="1:6" ht="15" customHeight="1" x14ac:dyDescent="0.2">
      <c r="A267" s="86" t="s">
        <v>1739</v>
      </c>
      <c r="B267" s="12">
        <v>103</v>
      </c>
      <c r="C267" s="15">
        <v>1000</v>
      </c>
      <c r="D267" s="15">
        <v>1000</v>
      </c>
      <c r="E267" s="13" t="s">
        <v>0</v>
      </c>
      <c r="F267" s="12">
        <v>3.3</v>
      </c>
    </row>
    <row r="268" spans="1:6" ht="15" customHeight="1" x14ac:dyDescent="0.2">
      <c r="A268" s="86" t="s">
        <v>1784</v>
      </c>
      <c r="B268" s="12">
        <v>121</v>
      </c>
      <c r="C268" s="15" t="s">
        <v>39</v>
      </c>
      <c r="D268" s="12" t="s">
        <v>806</v>
      </c>
      <c r="E268" s="13" t="s">
        <v>40</v>
      </c>
      <c r="F268" s="12">
        <v>3.1</v>
      </c>
    </row>
    <row r="269" spans="1:6" ht="15" customHeight="1" x14ac:dyDescent="0.2">
      <c r="A269" s="86" t="s">
        <v>1849</v>
      </c>
      <c r="B269" s="12">
        <v>104</v>
      </c>
      <c r="C269" s="15">
        <v>850</v>
      </c>
      <c r="D269" s="12">
        <v>850</v>
      </c>
      <c r="E269" s="13" t="s">
        <v>0</v>
      </c>
      <c r="F269" s="12">
        <v>3.3</v>
      </c>
    </row>
    <row r="270" spans="1:6" ht="15" customHeight="1" x14ac:dyDescent="0.2">
      <c r="A270" s="86" t="s">
        <v>1742</v>
      </c>
      <c r="B270" s="12">
        <v>113</v>
      </c>
      <c r="C270" s="15" t="s">
        <v>39</v>
      </c>
      <c r="D270" s="12" t="s">
        <v>740</v>
      </c>
      <c r="E270" s="13" t="s">
        <v>40</v>
      </c>
      <c r="F270" s="13">
        <v>3</v>
      </c>
    </row>
    <row r="271" spans="1:6" ht="15" customHeight="1" x14ac:dyDescent="0.2">
      <c r="A271" s="86" t="s">
        <v>1744</v>
      </c>
      <c r="B271" s="12">
        <v>103</v>
      </c>
      <c r="C271" s="15" t="s">
        <v>39</v>
      </c>
      <c r="D271" s="15">
        <v>1500</v>
      </c>
      <c r="E271" s="13" t="s">
        <v>40</v>
      </c>
      <c r="F271" s="12">
        <v>5.0999999999999996</v>
      </c>
    </row>
    <row r="272" spans="1:6" ht="15" customHeight="1" x14ac:dyDescent="0.2">
      <c r="A272" s="86" t="s">
        <v>1850</v>
      </c>
      <c r="B272" s="12">
        <v>135</v>
      </c>
      <c r="C272" s="15" t="s">
        <v>769</v>
      </c>
      <c r="D272" s="12" t="s">
        <v>1851</v>
      </c>
      <c r="E272" s="13">
        <v>6.3</v>
      </c>
      <c r="F272" s="12">
        <v>3.6</v>
      </c>
    </row>
    <row r="273" spans="1:6" ht="15" customHeight="1" x14ac:dyDescent="0.2">
      <c r="A273" s="86" t="s">
        <v>1852</v>
      </c>
      <c r="B273" s="12">
        <v>127</v>
      </c>
      <c r="C273" s="15">
        <v>1200</v>
      </c>
      <c r="D273" s="15">
        <v>1200</v>
      </c>
      <c r="E273" s="13" t="s">
        <v>0</v>
      </c>
      <c r="F273" s="12">
        <v>2.7</v>
      </c>
    </row>
    <row r="274" spans="1:6" ht="15" customHeight="1" x14ac:dyDescent="0.2">
      <c r="A274" s="86" t="s">
        <v>1790</v>
      </c>
      <c r="B274" s="12">
        <v>111</v>
      </c>
      <c r="C274" s="15">
        <v>1200</v>
      </c>
      <c r="D274" s="15">
        <v>1200</v>
      </c>
      <c r="E274" s="13" t="s">
        <v>0</v>
      </c>
      <c r="F274" s="12">
        <v>3.2</v>
      </c>
    </row>
    <row r="275" spans="1:6" ht="15" customHeight="1" x14ac:dyDescent="0.2">
      <c r="A275" s="86" t="s">
        <v>1853</v>
      </c>
      <c r="B275" s="12">
        <v>111</v>
      </c>
      <c r="C275" s="15" t="s">
        <v>39</v>
      </c>
      <c r="D275" s="12">
        <v>1300</v>
      </c>
      <c r="E275" s="13" t="s">
        <v>40</v>
      </c>
      <c r="F275" s="12">
        <v>5.8</v>
      </c>
    </row>
    <row r="276" spans="1:6" ht="15" customHeight="1" x14ac:dyDescent="0.2">
      <c r="A276" s="86" t="s">
        <v>475</v>
      </c>
      <c r="B276" s="12">
        <v>101</v>
      </c>
      <c r="C276" s="15">
        <v>1500</v>
      </c>
      <c r="D276" s="12" t="s">
        <v>740</v>
      </c>
      <c r="E276" s="13">
        <v>-8.9</v>
      </c>
      <c r="F276" s="12">
        <v>4.9000000000000004</v>
      </c>
    </row>
    <row r="277" spans="1:6" ht="15" customHeight="1" x14ac:dyDescent="0.2">
      <c r="E277" s="14"/>
      <c r="F277" s="12"/>
    </row>
    <row r="278" spans="1:6" ht="15" customHeight="1" x14ac:dyDescent="0.2">
      <c r="A278" s="8" t="s">
        <v>76</v>
      </c>
      <c r="B278" s="12"/>
      <c r="C278" s="12"/>
      <c r="E278" s="13"/>
    </row>
    <row r="279" spans="1:6" ht="15" customHeight="1" x14ac:dyDescent="0.2">
      <c r="A279" s="86" t="s">
        <v>774</v>
      </c>
      <c r="B279" s="12">
        <v>139</v>
      </c>
      <c r="C279" s="15">
        <v>1500</v>
      </c>
      <c r="D279" s="15">
        <v>1500</v>
      </c>
      <c r="E279" s="12" t="s">
        <v>0</v>
      </c>
      <c r="F279" s="13">
        <v>3.7</v>
      </c>
    </row>
    <row r="280" spans="1:6" ht="15" customHeight="1" x14ac:dyDescent="0.2">
      <c r="A280" s="86" t="s">
        <v>775</v>
      </c>
      <c r="B280" s="12">
        <v>103</v>
      </c>
      <c r="C280" s="15" t="s">
        <v>776</v>
      </c>
      <c r="D280" s="15">
        <v>1100</v>
      </c>
      <c r="E280" s="13">
        <v>7.3</v>
      </c>
      <c r="F280" s="13">
        <v>3</v>
      </c>
    </row>
    <row r="281" spans="1:6" ht="15" customHeight="1" x14ac:dyDescent="0.2">
      <c r="A281" s="86" t="s">
        <v>777</v>
      </c>
      <c r="B281" s="16">
        <v>86</v>
      </c>
      <c r="C281" s="15">
        <v>900</v>
      </c>
      <c r="D281" s="15">
        <v>900</v>
      </c>
      <c r="E281" s="12" t="s">
        <v>0</v>
      </c>
      <c r="F281" s="13">
        <v>2.9</v>
      </c>
    </row>
    <row r="282" spans="1:6" ht="15" customHeight="1" x14ac:dyDescent="0.2">
      <c r="A282" s="86" t="s">
        <v>778</v>
      </c>
      <c r="B282" s="12">
        <v>96</v>
      </c>
      <c r="C282" s="12" t="s">
        <v>657</v>
      </c>
      <c r="D282" s="12" t="s">
        <v>657</v>
      </c>
      <c r="E282" s="12" t="s">
        <v>0</v>
      </c>
      <c r="F282" s="13">
        <v>3.7</v>
      </c>
    </row>
    <row r="283" spans="1:6" ht="15" customHeight="1" x14ac:dyDescent="0.2">
      <c r="A283" s="86" t="s">
        <v>779</v>
      </c>
      <c r="B283" s="16">
        <v>95</v>
      </c>
      <c r="C283" s="15">
        <v>935</v>
      </c>
      <c r="D283" s="15">
        <v>935</v>
      </c>
      <c r="E283" s="12" t="s">
        <v>0</v>
      </c>
      <c r="F283" s="13">
        <v>2.8</v>
      </c>
    </row>
    <row r="284" spans="1:6" ht="15" customHeight="1" x14ac:dyDescent="0.2">
      <c r="A284" s="86" t="s">
        <v>780</v>
      </c>
      <c r="B284" s="12">
        <v>128</v>
      </c>
      <c r="C284" s="15">
        <v>1350</v>
      </c>
      <c r="D284" s="15">
        <v>1350</v>
      </c>
      <c r="E284" s="12" t="s">
        <v>0</v>
      </c>
      <c r="F284" s="13">
        <v>3.2</v>
      </c>
    </row>
    <row r="285" spans="1:6" ht="15" customHeight="1" x14ac:dyDescent="0.2">
      <c r="A285" s="86" t="s">
        <v>482</v>
      </c>
      <c r="B285" s="12">
        <v>132</v>
      </c>
      <c r="C285" s="15">
        <v>1450</v>
      </c>
      <c r="D285" s="15">
        <v>1450</v>
      </c>
      <c r="E285" s="12" t="s">
        <v>0</v>
      </c>
      <c r="F285" s="13">
        <v>4</v>
      </c>
    </row>
    <row r="286" spans="1:6" ht="15" customHeight="1" x14ac:dyDescent="0.2">
      <c r="A286" s="86" t="s">
        <v>483</v>
      </c>
      <c r="B286" s="16">
        <v>65</v>
      </c>
      <c r="C286" s="15">
        <v>650</v>
      </c>
      <c r="D286" s="15">
        <v>650</v>
      </c>
      <c r="E286" s="13" t="s">
        <v>0</v>
      </c>
      <c r="F286" s="13">
        <v>2.1</v>
      </c>
    </row>
    <row r="287" spans="1:6" ht="15" customHeight="1" x14ac:dyDescent="0.2">
      <c r="B287" s="12"/>
      <c r="C287" s="12"/>
      <c r="E287" s="13"/>
    </row>
    <row r="288" spans="1:6" ht="15" customHeight="1" x14ac:dyDescent="0.2">
      <c r="A288" s="8" t="s">
        <v>78</v>
      </c>
      <c r="B288" s="12"/>
      <c r="C288" s="12"/>
      <c r="E288" s="13"/>
    </row>
    <row r="289" spans="1:6" ht="15" customHeight="1" x14ac:dyDescent="0.2">
      <c r="A289" s="86" t="s">
        <v>781</v>
      </c>
      <c r="B289" s="12">
        <v>108</v>
      </c>
      <c r="C289" s="15" t="s">
        <v>782</v>
      </c>
      <c r="D289" s="15" t="s">
        <v>782</v>
      </c>
      <c r="E289" s="12" t="s">
        <v>0</v>
      </c>
      <c r="F289" s="13">
        <v>3.3</v>
      </c>
    </row>
    <row r="290" spans="1:6" ht="15" customHeight="1" x14ac:dyDescent="0.2">
      <c r="A290" s="86" t="s">
        <v>783</v>
      </c>
      <c r="B290" s="16">
        <v>114</v>
      </c>
      <c r="C290" s="15" t="s">
        <v>784</v>
      </c>
      <c r="D290" s="15" t="s">
        <v>784</v>
      </c>
      <c r="E290" s="12" t="s">
        <v>0</v>
      </c>
      <c r="F290" s="13">
        <v>2.9</v>
      </c>
    </row>
    <row r="291" spans="1:6" ht="15" customHeight="1" x14ac:dyDescent="0.2">
      <c r="A291" s="86" t="s">
        <v>785</v>
      </c>
      <c r="B291" s="12">
        <v>112</v>
      </c>
      <c r="C291" s="15" t="s">
        <v>786</v>
      </c>
      <c r="D291" s="15" t="s">
        <v>786</v>
      </c>
      <c r="E291" s="12" t="s">
        <v>0</v>
      </c>
      <c r="F291" s="13">
        <v>3</v>
      </c>
    </row>
    <row r="292" spans="1:6" ht="15" customHeight="1" x14ac:dyDescent="0.2">
      <c r="A292" s="86" t="s">
        <v>787</v>
      </c>
      <c r="B292" s="16">
        <v>106</v>
      </c>
      <c r="C292" s="15">
        <v>1600</v>
      </c>
      <c r="D292" s="15">
        <v>1600</v>
      </c>
      <c r="E292" s="12" t="s">
        <v>0</v>
      </c>
      <c r="F292" s="13">
        <v>4.5999999999999996</v>
      </c>
    </row>
    <row r="293" spans="1:6" ht="15" customHeight="1" x14ac:dyDescent="0.2">
      <c r="A293" s="86" t="s">
        <v>788</v>
      </c>
      <c r="B293" s="12">
        <v>121</v>
      </c>
      <c r="C293" s="15">
        <v>1300</v>
      </c>
      <c r="D293" s="15">
        <v>1300</v>
      </c>
      <c r="E293" s="12" t="s">
        <v>0</v>
      </c>
      <c r="F293" s="13">
        <v>2.7</v>
      </c>
    </row>
    <row r="294" spans="1:6" ht="15" customHeight="1" x14ac:dyDescent="0.2">
      <c r="A294" s="86" t="s">
        <v>789</v>
      </c>
      <c r="B294" s="16">
        <v>94</v>
      </c>
      <c r="C294" s="15">
        <v>1400</v>
      </c>
      <c r="D294" s="15">
        <v>1400</v>
      </c>
      <c r="E294" s="12" t="s">
        <v>0</v>
      </c>
      <c r="F294" s="13">
        <v>4.0999999999999996</v>
      </c>
    </row>
    <row r="295" spans="1:6" ht="15" customHeight="1" x14ac:dyDescent="0.2">
      <c r="A295" s="86" t="s">
        <v>790</v>
      </c>
      <c r="B295" s="12">
        <v>128</v>
      </c>
      <c r="C295" s="15">
        <v>2200</v>
      </c>
      <c r="D295" s="15">
        <v>2200</v>
      </c>
      <c r="E295" s="12" t="s">
        <v>0</v>
      </c>
      <c r="F295" s="13">
        <v>4.9000000000000004</v>
      </c>
    </row>
    <row r="296" spans="1:6" ht="15" customHeight="1" x14ac:dyDescent="0.2">
      <c r="A296" s="86" t="s">
        <v>791</v>
      </c>
      <c r="B296" s="12">
        <v>104</v>
      </c>
      <c r="C296" s="15">
        <v>1800</v>
      </c>
      <c r="D296" s="15">
        <v>1800</v>
      </c>
      <c r="E296" s="12" t="s">
        <v>0</v>
      </c>
      <c r="F296" s="13">
        <v>3.3</v>
      </c>
    </row>
    <row r="297" spans="1:6" ht="15" customHeight="1" x14ac:dyDescent="0.2">
      <c r="A297" s="86" t="s">
        <v>792</v>
      </c>
      <c r="B297" s="12">
        <v>114</v>
      </c>
      <c r="C297" s="15">
        <v>1700</v>
      </c>
      <c r="D297" s="15">
        <v>1700</v>
      </c>
      <c r="E297" s="12" t="s">
        <v>0</v>
      </c>
      <c r="F297" s="13">
        <v>4.0999999999999996</v>
      </c>
    </row>
    <row r="298" spans="1:6" ht="15" customHeight="1" x14ac:dyDescent="0.2">
      <c r="A298" s="86" t="s">
        <v>793</v>
      </c>
      <c r="B298" s="16">
        <v>118</v>
      </c>
      <c r="C298" s="15">
        <v>1200</v>
      </c>
      <c r="D298" s="15">
        <v>1200</v>
      </c>
      <c r="E298" s="12" t="s">
        <v>0</v>
      </c>
      <c r="F298" s="13">
        <v>2.4</v>
      </c>
    </row>
    <row r="299" spans="1:6" ht="15" customHeight="1" x14ac:dyDescent="0.2">
      <c r="A299" s="86" t="s">
        <v>794</v>
      </c>
      <c r="B299" s="16">
        <v>101</v>
      </c>
      <c r="C299" s="15">
        <v>1100</v>
      </c>
      <c r="D299" s="15">
        <v>1100</v>
      </c>
      <c r="E299" s="12" t="s">
        <v>0</v>
      </c>
      <c r="F299" s="13">
        <v>2.6</v>
      </c>
    </row>
    <row r="300" spans="1:6" ht="15" customHeight="1" x14ac:dyDescent="0.2">
      <c r="A300" s="86" t="s">
        <v>795</v>
      </c>
      <c r="B300" s="12">
        <v>107</v>
      </c>
      <c r="C300" s="15" t="s">
        <v>796</v>
      </c>
      <c r="D300" s="15">
        <v>1800</v>
      </c>
      <c r="E300" s="12">
        <v>12.5</v>
      </c>
      <c r="F300" s="13">
        <v>3.7</v>
      </c>
    </row>
    <row r="301" spans="1:6" ht="15" customHeight="1" x14ac:dyDescent="0.2">
      <c r="A301" s="86" t="s">
        <v>797</v>
      </c>
      <c r="B301" s="16">
        <v>129</v>
      </c>
      <c r="C301" s="15">
        <v>1000</v>
      </c>
      <c r="D301" s="15">
        <v>1000</v>
      </c>
      <c r="E301" s="12" t="s">
        <v>0</v>
      </c>
      <c r="F301" s="13">
        <v>1.7</v>
      </c>
    </row>
    <row r="302" spans="1:6" ht="15" customHeight="1" x14ac:dyDescent="0.2">
      <c r="A302" s="86" t="s">
        <v>798</v>
      </c>
      <c r="B302" s="16">
        <v>93</v>
      </c>
      <c r="C302" s="15">
        <v>1650</v>
      </c>
      <c r="D302" s="15">
        <v>1650</v>
      </c>
      <c r="E302" s="12" t="s">
        <v>0</v>
      </c>
      <c r="F302" s="13">
        <v>3.1</v>
      </c>
    </row>
    <row r="303" spans="1:6" ht="15" customHeight="1" x14ac:dyDescent="0.2">
      <c r="A303" s="86" t="s">
        <v>494</v>
      </c>
      <c r="B303" s="12">
        <v>118</v>
      </c>
      <c r="C303" s="15">
        <v>1500</v>
      </c>
      <c r="D303" s="15">
        <v>1500</v>
      </c>
      <c r="E303" s="12" t="s">
        <v>0</v>
      </c>
      <c r="F303" s="13">
        <v>3</v>
      </c>
    </row>
    <row r="304" spans="1:6" ht="15" customHeight="1" x14ac:dyDescent="0.2">
      <c r="A304" s="86" t="s">
        <v>495</v>
      </c>
      <c r="B304" s="12">
        <v>90</v>
      </c>
      <c r="C304" s="15">
        <v>1500</v>
      </c>
      <c r="D304" s="15">
        <v>1500</v>
      </c>
      <c r="E304" s="12" t="s">
        <v>0</v>
      </c>
      <c r="F304" s="13">
        <v>3.8</v>
      </c>
    </row>
    <row r="305" spans="1:6" ht="15" customHeight="1" x14ac:dyDescent="0.2">
      <c r="A305" s="86" t="s">
        <v>799</v>
      </c>
      <c r="B305" s="12">
        <v>88</v>
      </c>
      <c r="C305" s="15" t="s">
        <v>800</v>
      </c>
      <c r="D305" s="15" t="s">
        <v>800</v>
      </c>
      <c r="E305" s="12" t="s">
        <v>0</v>
      </c>
      <c r="F305" s="13">
        <v>3.7</v>
      </c>
    </row>
    <row r="306" spans="1:6" ht="15" customHeight="1" x14ac:dyDescent="0.2">
      <c r="A306" s="86" t="s">
        <v>801</v>
      </c>
      <c r="B306" s="12">
        <v>157</v>
      </c>
      <c r="C306" s="15">
        <v>1700</v>
      </c>
      <c r="D306" s="15">
        <v>1700</v>
      </c>
      <c r="E306" s="12" t="s">
        <v>0</v>
      </c>
      <c r="F306" s="13">
        <v>4.0999999999999996</v>
      </c>
    </row>
    <row r="307" spans="1:6" ht="15" customHeight="1" x14ac:dyDescent="0.2">
      <c r="A307" s="86" t="s">
        <v>802</v>
      </c>
      <c r="B307" s="12">
        <v>130</v>
      </c>
      <c r="C307" s="15" t="s">
        <v>803</v>
      </c>
      <c r="D307" s="15" t="s">
        <v>803</v>
      </c>
      <c r="E307" s="12" t="s">
        <v>0</v>
      </c>
      <c r="F307" s="13">
        <v>2.9</v>
      </c>
    </row>
    <row r="308" spans="1:6" ht="15" customHeight="1" x14ac:dyDescent="0.2">
      <c r="A308" s="86" t="s">
        <v>804</v>
      </c>
      <c r="B308" s="12">
        <v>120</v>
      </c>
      <c r="C308" s="15">
        <v>2000</v>
      </c>
      <c r="D308" s="15">
        <v>2000</v>
      </c>
      <c r="E308" s="12" t="s">
        <v>0</v>
      </c>
      <c r="F308" s="13">
        <v>4.4000000000000004</v>
      </c>
    </row>
    <row r="309" spans="1:6" ht="15" customHeight="1" x14ac:dyDescent="0.2">
      <c r="A309" s="8"/>
      <c r="B309" s="12"/>
      <c r="C309" s="12"/>
      <c r="E309" s="13"/>
    </row>
    <row r="310" spans="1:6" ht="15" customHeight="1" x14ac:dyDescent="0.2">
      <c r="A310" s="8" t="s">
        <v>105</v>
      </c>
      <c r="B310" s="12"/>
      <c r="C310" s="12"/>
      <c r="E310" s="13"/>
    </row>
    <row r="311" spans="1:6" ht="15" customHeight="1" x14ac:dyDescent="0.2">
      <c r="A311" s="86" t="s">
        <v>500</v>
      </c>
      <c r="B311" s="12">
        <v>130</v>
      </c>
      <c r="C311" s="15">
        <v>1400</v>
      </c>
      <c r="D311" s="15">
        <v>1400</v>
      </c>
      <c r="E311" s="12" t="s">
        <v>0</v>
      </c>
      <c r="F311" s="13">
        <v>3.1</v>
      </c>
    </row>
    <row r="312" spans="1:6" ht="15" customHeight="1" x14ac:dyDescent="0.2">
      <c r="A312" s="86" t="s">
        <v>501</v>
      </c>
      <c r="B312" s="12">
        <v>62</v>
      </c>
      <c r="C312" s="15">
        <v>1000</v>
      </c>
      <c r="D312" s="15">
        <v>1000</v>
      </c>
      <c r="E312" s="12" t="s">
        <v>0</v>
      </c>
      <c r="F312" s="13">
        <v>2.2000000000000002</v>
      </c>
    </row>
    <row r="313" spans="1:6" ht="15" customHeight="1" x14ac:dyDescent="0.2">
      <c r="A313" s="86" t="s">
        <v>386</v>
      </c>
      <c r="B313" s="12">
        <v>102</v>
      </c>
      <c r="C313" s="12" t="s">
        <v>39</v>
      </c>
      <c r="D313" s="15">
        <v>1700</v>
      </c>
      <c r="E313" s="13" t="s">
        <v>40</v>
      </c>
      <c r="F313" s="13">
        <v>4.0999999999999996</v>
      </c>
    </row>
    <row r="314" spans="1:6" ht="15" customHeight="1" x14ac:dyDescent="0.2">
      <c r="B314" s="12"/>
      <c r="C314" s="12"/>
      <c r="E314" s="13"/>
    </row>
    <row r="315" spans="1:6" ht="15" customHeight="1" x14ac:dyDescent="0.2">
      <c r="A315" s="8" t="s">
        <v>92</v>
      </c>
      <c r="B315" s="16"/>
      <c r="C315" s="15"/>
      <c r="D315" s="15"/>
      <c r="E315" s="12"/>
    </row>
    <row r="316" spans="1:6" ht="15" customHeight="1" x14ac:dyDescent="0.2">
      <c r="A316" s="86" t="s">
        <v>505</v>
      </c>
      <c r="B316" s="16">
        <v>52</v>
      </c>
      <c r="C316" s="15">
        <v>850</v>
      </c>
      <c r="D316" s="15">
        <v>850</v>
      </c>
      <c r="E316" s="12" t="s">
        <v>0</v>
      </c>
      <c r="F316" s="13">
        <v>4.3</v>
      </c>
    </row>
    <row r="317" spans="1:6" ht="15" customHeight="1" x14ac:dyDescent="0.2">
      <c r="B317" s="16"/>
      <c r="C317" s="15"/>
      <c r="D317" s="15"/>
      <c r="E317" s="12"/>
    </row>
    <row r="318" spans="1:6" ht="15" customHeight="1" x14ac:dyDescent="0.2">
      <c r="A318" s="8" t="s">
        <v>2069</v>
      </c>
      <c r="B318" s="12"/>
      <c r="C318" s="12"/>
      <c r="E318" s="13"/>
      <c r="F318" s="49"/>
    </row>
    <row r="319" spans="1:6" ht="15" customHeight="1" x14ac:dyDescent="0.2">
      <c r="A319" s="86" t="s">
        <v>2157</v>
      </c>
      <c r="B319" s="16">
        <v>111.48</v>
      </c>
      <c r="C319" s="12" t="s">
        <v>39</v>
      </c>
      <c r="D319" s="12" t="s">
        <v>651</v>
      </c>
      <c r="E319" s="13" t="s">
        <v>40</v>
      </c>
      <c r="F319" s="13">
        <f>((1250*12)/330000*100)</f>
        <v>4.5454545454545459</v>
      </c>
    </row>
    <row r="320" spans="1:6" ht="15" customHeight="1" x14ac:dyDescent="0.2">
      <c r="B320" s="12"/>
      <c r="C320" s="12"/>
      <c r="E320" s="13"/>
      <c r="F320" s="49"/>
    </row>
    <row r="321" spans="1:6" ht="15" customHeight="1" x14ac:dyDescent="0.2">
      <c r="A321" s="8" t="s">
        <v>1705</v>
      </c>
      <c r="B321" s="12"/>
      <c r="C321" s="12"/>
      <c r="E321" s="13"/>
      <c r="F321" s="12"/>
    </row>
    <row r="322" spans="1:6" ht="15" customHeight="1" x14ac:dyDescent="0.2">
      <c r="A322" s="86" t="s">
        <v>1795</v>
      </c>
      <c r="B322" s="12">
        <v>101</v>
      </c>
      <c r="C322" s="12" t="s">
        <v>1858</v>
      </c>
      <c r="D322" s="12" t="s">
        <v>885</v>
      </c>
      <c r="E322" s="13" t="s">
        <v>0</v>
      </c>
      <c r="F322" s="12">
        <v>2.4</v>
      </c>
    </row>
    <row r="323" spans="1:6" ht="15" customHeight="1" x14ac:dyDescent="0.2">
      <c r="A323" s="86" t="s">
        <v>1756</v>
      </c>
      <c r="B323" s="12">
        <v>134</v>
      </c>
      <c r="C323" s="12" t="s">
        <v>883</v>
      </c>
      <c r="D323" s="12" t="s">
        <v>883</v>
      </c>
      <c r="E323" s="13" t="s">
        <v>0</v>
      </c>
      <c r="F323" s="12">
        <v>2.8</v>
      </c>
    </row>
    <row r="324" spans="1:6" ht="15" customHeight="1" x14ac:dyDescent="0.2">
      <c r="A324" s="86" t="s">
        <v>1757</v>
      </c>
      <c r="B324" s="12">
        <v>128</v>
      </c>
      <c r="C324" s="12" t="s">
        <v>1859</v>
      </c>
      <c r="D324" s="12" t="s">
        <v>1859</v>
      </c>
      <c r="E324" s="13" t="s">
        <v>0</v>
      </c>
      <c r="F324" s="12">
        <v>2.8</v>
      </c>
    </row>
    <row r="325" spans="1:6" ht="15" customHeight="1" x14ac:dyDescent="0.2">
      <c r="A325" s="86" t="s">
        <v>1860</v>
      </c>
      <c r="B325" s="12">
        <v>123</v>
      </c>
      <c r="C325" s="12" t="s">
        <v>1859</v>
      </c>
      <c r="D325" s="12" t="s">
        <v>1859</v>
      </c>
      <c r="E325" s="13" t="s">
        <v>0</v>
      </c>
      <c r="F325" s="12">
        <v>3.3</v>
      </c>
    </row>
    <row r="326" spans="1:6" ht="15" customHeight="1" x14ac:dyDescent="0.2">
      <c r="A326" s="86" t="s">
        <v>1758</v>
      </c>
      <c r="B326" s="12">
        <v>137</v>
      </c>
      <c r="C326" s="12" t="s">
        <v>1859</v>
      </c>
      <c r="D326" s="12" t="s">
        <v>1859</v>
      </c>
      <c r="E326" s="13" t="s">
        <v>0</v>
      </c>
      <c r="F326" s="12">
        <v>2.5</v>
      </c>
    </row>
    <row r="327" spans="1:6" ht="15" customHeight="1" x14ac:dyDescent="0.2">
      <c r="A327" s="86" t="s">
        <v>1759</v>
      </c>
      <c r="B327" s="12">
        <v>125</v>
      </c>
      <c r="C327" s="12" t="s">
        <v>1859</v>
      </c>
      <c r="D327" s="12" t="s">
        <v>1859</v>
      </c>
      <c r="E327" s="13" t="s">
        <v>0</v>
      </c>
      <c r="F327" s="12">
        <v>2.7</v>
      </c>
    </row>
    <row r="328" spans="1:6" ht="15" customHeight="1" x14ac:dyDescent="0.2">
      <c r="A328" s="86" t="s">
        <v>1760</v>
      </c>
      <c r="B328" s="12">
        <v>126</v>
      </c>
      <c r="C328" s="12" t="s">
        <v>1405</v>
      </c>
      <c r="D328" s="12" t="s">
        <v>1405</v>
      </c>
      <c r="E328" s="13" t="s">
        <v>0</v>
      </c>
      <c r="F328" s="12">
        <v>3.1</v>
      </c>
    </row>
    <row r="329" spans="1:6" ht="15" customHeight="1" x14ac:dyDescent="0.2">
      <c r="A329" s="86" t="s">
        <v>1761</v>
      </c>
      <c r="B329" s="12">
        <v>115</v>
      </c>
      <c r="C329" s="12" t="s">
        <v>1458</v>
      </c>
      <c r="D329" s="12" t="s">
        <v>1458</v>
      </c>
      <c r="E329" s="13" t="s">
        <v>0</v>
      </c>
      <c r="F329" s="12">
        <v>3.1</v>
      </c>
    </row>
    <row r="330" spans="1:6" ht="15" customHeight="1" x14ac:dyDescent="0.2">
      <c r="A330" s="86" t="s">
        <v>1861</v>
      </c>
      <c r="B330" s="12">
        <v>112</v>
      </c>
      <c r="C330" s="12" t="s">
        <v>1405</v>
      </c>
      <c r="D330" s="12" t="s">
        <v>1405</v>
      </c>
      <c r="E330" s="13" t="s">
        <v>0</v>
      </c>
      <c r="F330" s="12">
        <v>2.9</v>
      </c>
    </row>
    <row r="331" spans="1:6" ht="15" customHeight="1" x14ac:dyDescent="0.2">
      <c r="A331" s="86" t="s">
        <v>1862</v>
      </c>
      <c r="B331" s="12">
        <v>184</v>
      </c>
      <c r="C331" s="12" t="s">
        <v>2245</v>
      </c>
      <c r="D331" s="12" t="s">
        <v>2245</v>
      </c>
      <c r="E331" s="13" t="s">
        <v>0</v>
      </c>
      <c r="F331" s="12">
        <v>4.5999999999999996</v>
      </c>
    </row>
    <row r="332" spans="1:6" ht="15" customHeight="1" x14ac:dyDescent="0.2">
      <c r="A332" s="86" t="s">
        <v>1863</v>
      </c>
      <c r="B332" s="12">
        <v>135</v>
      </c>
      <c r="C332" s="12" t="s">
        <v>39</v>
      </c>
      <c r="D332" s="12">
        <v>1600</v>
      </c>
      <c r="E332" s="13" t="s">
        <v>40</v>
      </c>
      <c r="F332" s="12">
        <v>4.3</v>
      </c>
    </row>
    <row r="333" spans="1:6" ht="15" customHeight="1" x14ac:dyDescent="0.2">
      <c r="A333" s="86" t="s">
        <v>1864</v>
      </c>
      <c r="B333" s="12">
        <v>75</v>
      </c>
      <c r="C333" s="15">
        <v>1200</v>
      </c>
      <c r="D333" s="12" t="s">
        <v>698</v>
      </c>
      <c r="E333" s="13" t="s">
        <v>0</v>
      </c>
      <c r="F333" s="12">
        <v>2.9</v>
      </c>
    </row>
    <row r="334" spans="1:6" ht="15" customHeight="1" x14ac:dyDescent="0.2">
      <c r="A334" s="86" t="s">
        <v>1865</v>
      </c>
      <c r="B334" s="12">
        <v>124</v>
      </c>
      <c r="C334" s="15" t="s">
        <v>39</v>
      </c>
      <c r="D334" s="15">
        <v>1100</v>
      </c>
      <c r="E334" s="13" t="s">
        <v>40</v>
      </c>
      <c r="F334" s="12">
        <v>2.8</v>
      </c>
    </row>
    <row r="335" spans="1:6" ht="15" customHeight="1" x14ac:dyDescent="0.2">
      <c r="A335" s="86" t="s">
        <v>1866</v>
      </c>
      <c r="B335" s="12">
        <v>139</v>
      </c>
      <c r="C335" s="12">
        <v>800</v>
      </c>
      <c r="D335" s="12" t="s">
        <v>885</v>
      </c>
      <c r="E335" s="13">
        <v>12.5</v>
      </c>
      <c r="F335" s="12">
        <v>4.7</v>
      </c>
    </row>
    <row r="336" spans="1:6" ht="15" customHeight="1" x14ac:dyDescent="0.2">
      <c r="A336" s="86" t="s">
        <v>1762</v>
      </c>
      <c r="B336" s="12">
        <v>115</v>
      </c>
      <c r="C336" s="12" t="s">
        <v>39</v>
      </c>
      <c r="D336" s="15">
        <v>1600</v>
      </c>
      <c r="E336" s="13" t="s">
        <v>40</v>
      </c>
      <c r="F336" s="12">
        <v>3.9</v>
      </c>
    </row>
    <row r="337" spans="1:6" ht="15" customHeight="1" x14ac:dyDescent="0.2">
      <c r="A337" s="86" t="s">
        <v>1763</v>
      </c>
      <c r="B337" s="12">
        <v>121</v>
      </c>
      <c r="C337" s="12" t="s">
        <v>39</v>
      </c>
      <c r="D337" s="15">
        <v>1300</v>
      </c>
      <c r="E337" s="13" t="s">
        <v>40</v>
      </c>
      <c r="F337" s="13">
        <v>3.74</v>
      </c>
    </row>
    <row r="338" spans="1:6" ht="15" customHeight="1" x14ac:dyDescent="0.2">
      <c r="A338" s="86" t="s">
        <v>1764</v>
      </c>
      <c r="B338" s="12">
        <v>103</v>
      </c>
      <c r="C338" s="15">
        <v>1300</v>
      </c>
      <c r="D338" s="15">
        <v>1300</v>
      </c>
      <c r="E338" s="13" t="s">
        <v>0</v>
      </c>
      <c r="F338" s="12">
        <v>4.0999999999999996</v>
      </c>
    </row>
    <row r="339" spans="1:6" ht="15" customHeight="1" x14ac:dyDescent="0.2">
      <c r="A339" s="86" t="s">
        <v>1867</v>
      </c>
      <c r="B339" s="12">
        <v>121</v>
      </c>
      <c r="C339" s="15" t="s">
        <v>39</v>
      </c>
      <c r="D339" s="15">
        <v>1350</v>
      </c>
      <c r="E339" s="13" t="s">
        <v>40</v>
      </c>
      <c r="F339" s="12">
        <v>3.9</v>
      </c>
    </row>
    <row r="340" spans="1:6" ht="15" customHeight="1" x14ac:dyDescent="0.2">
      <c r="A340" s="86" t="s">
        <v>1868</v>
      </c>
      <c r="B340" s="12">
        <v>121</v>
      </c>
      <c r="C340" s="15">
        <v>1000</v>
      </c>
      <c r="D340" s="15">
        <v>1000</v>
      </c>
      <c r="E340" s="13" t="s">
        <v>0</v>
      </c>
      <c r="F340" s="13">
        <v>3</v>
      </c>
    </row>
    <row r="341" spans="1:6" ht="15" customHeight="1" x14ac:dyDescent="0.2">
      <c r="A341" s="86" t="s">
        <v>1869</v>
      </c>
      <c r="B341" s="12">
        <v>124</v>
      </c>
      <c r="C341" s="15" t="s">
        <v>39</v>
      </c>
      <c r="D341" s="12" t="s">
        <v>724</v>
      </c>
      <c r="E341" s="13" t="s">
        <v>40</v>
      </c>
      <c r="F341" s="12">
        <v>3.2</v>
      </c>
    </row>
    <row r="342" spans="1:6" ht="15" customHeight="1" x14ac:dyDescent="0.2">
      <c r="A342" s="86" t="s">
        <v>1870</v>
      </c>
      <c r="B342" s="12">
        <v>91</v>
      </c>
      <c r="C342" s="15" t="s">
        <v>39</v>
      </c>
      <c r="D342" s="12">
        <v>800</v>
      </c>
      <c r="E342" s="13" t="s">
        <v>40</v>
      </c>
      <c r="F342" s="12">
        <v>2.5</v>
      </c>
    </row>
    <row r="343" spans="1:6" ht="15" customHeight="1" x14ac:dyDescent="0.2">
      <c r="A343" s="86" t="s">
        <v>1871</v>
      </c>
      <c r="B343" s="12">
        <v>141</v>
      </c>
      <c r="C343" s="15" t="s">
        <v>39</v>
      </c>
      <c r="D343" s="12" t="s">
        <v>1011</v>
      </c>
      <c r="E343" s="13" t="s">
        <v>40</v>
      </c>
      <c r="F343" s="12">
        <v>3.1</v>
      </c>
    </row>
    <row r="344" spans="1:6" ht="15" customHeight="1" x14ac:dyDescent="0.2">
      <c r="A344" s="86" t="s">
        <v>1769</v>
      </c>
      <c r="B344" s="12">
        <v>118</v>
      </c>
      <c r="C344" s="12" t="s">
        <v>931</v>
      </c>
      <c r="D344" s="12" t="s">
        <v>2247</v>
      </c>
      <c r="E344" s="13">
        <v>10.1</v>
      </c>
      <c r="F344" s="13">
        <v>3</v>
      </c>
    </row>
    <row r="345" spans="1:6" ht="15" customHeight="1" x14ac:dyDescent="0.2">
      <c r="A345" s="86" t="s">
        <v>1872</v>
      </c>
      <c r="B345" s="12">
        <v>149</v>
      </c>
      <c r="C345" s="15" t="s">
        <v>39</v>
      </c>
      <c r="D345" s="15">
        <v>1500</v>
      </c>
      <c r="E345" s="13" t="s">
        <v>40</v>
      </c>
      <c r="F345" s="13">
        <v>3.9</v>
      </c>
    </row>
    <row r="346" spans="1:6" ht="15" customHeight="1" x14ac:dyDescent="0.2">
      <c r="A346" s="86" t="s">
        <v>1873</v>
      </c>
      <c r="B346" s="12">
        <v>148</v>
      </c>
      <c r="C346" s="12" t="s">
        <v>2248</v>
      </c>
      <c r="D346" s="12" t="s">
        <v>2248</v>
      </c>
      <c r="E346" s="13" t="s">
        <v>0</v>
      </c>
      <c r="F346" s="12">
        <v>2.6</v>
      </c>
    </row>
    <row r="347" spans="1:6" ht="15" customHeight="1" x14ac:dyDescent="0.2">
      <c r="A347" s="86" t="s">
        <v>1874</v>
      </c>
      <c r="B347" s="12">
        <v>147</v>
      </c>
      <c r="C347" s="15" t="s">
        <v>39</v>
      </c>
      <c r="D347" s="15">
        <v>1600</v>
      </c>
      <c r="E347" s="13" t="s">
        <v>40</v>
      </c>
      <c r="F347" s="12">
        <v>4.8</v>
      </c>
    </row>
    <row r="348" spans="1:6" ht="15" customHeight="1" x14ac:dyDescent="0.2">
      <c r="A348" s="86" t="s">
        <v>1875</v>
      </c>
      <c r="B348" s="12">
        <v>118</v>
      </c>
      <c r="C348" s="15" t="s">
        <v>39</v>
      </c>
      <c r="D348" s="15">
        <v>1200</v>
      </c>
      <c r="E348" s="13" t="s">
        <v>40</v>
      </c>
      <c r="F348" s="13">
        <v>4</v>
      </c>
    </row>
    <row r="349" spans="1:6" ht="15" customHeight="1" x14ac:dyDescent="0.2">
      <c r="A349" s="86" t="s">
        <v>1876</v>
      </c>
      <c r="B349" s="12">
        <v>124</v>
      </c>
      <c r="C349" s="15">
        <v>1000</v>
      </c>
      <c r="D349" s="15">
        <v>1000</v>
      </c>
      <c r="E349" s="13" t="s">
        <v>0</v>
      </c>
      <c r="F349" s="13">
        <v>3</v>
      </c>
    </row>
    <row r="350" spans="1:6" ht="15" customHeight="1" x14ac:dyDescent="0.2">
      <c r="A350" s="86" t="s">
        <v>1716</v>
      </c>
      <c r="B350" s="12">
        <v>148</v>
      </c>
      <c r="C350" s="12" t="s">
        <v>39</v>
      </c>
      <c r="D350" s="15">
        <v>1400</v>
      </c>
      <c r="E350" s="13" t="s">
        <v>40</v>
      </c>
      <c r="F350" s="12">
        <v>3.2</v>
      </c>
    </row>
    <row r="351" spans="1:6" ht="15" customHeight="1" x14ac:dyDescent="0.2">
      <c r="A351" s="86" t="s">
        <v>1771</v>
      </c>
      <c r="B351" s="12">
        <v>137</v>
      </c>
      <c r="C351" s="12" t="s">
        <v>39</v>
      </c>
      <c r="D351" s="15">
        <v>1300</v>
      </c>
      <c r="E351" s="13" t="s">
        <v>40</v>
      </c>
      <c r="F351" s="13">
        <v>3</v>
      </c>
    </row>
    <row r="352" spans="1:6" ht="15" customHeight="1" x14ac:dyDescent="0.2">
      <c r="A352" s="86" t="s">
        <v>1838</v>
      </c>
      <c r="B352" s="12">
        <v>132</v>
      </c>
      <c r="C352" s="12" t="s">
        <v>724</v>
      </c>
      <c r="D352" s="12" t="s">
        <v>931</v>
      </c>
      <c r="E352" s="13">
        <v>-2.4</v>
      </c>
      <c r="F352" s="13">
        <v>2.2999999999999998</v>
      </c>
    </row>
    <row r="353" spans="1:6" ht="15" customHeight="1" x14ac:dyDescent="0.2">
      <c r="A353" s="86" t="s">
        <v>1877</v>
      </c>
      <c r="B353" s="12">
        <v>179</v>
      </c>
      <c r="C353" s="15" t="s">
        <v>2246</v>
      </c>
      <c r="D353" s="15" t="s">
        <v>2246</v>
      </c>
      <c r="E353" s="13" t="s">
        <v>0</v>
      </c>
      <c r="F353" s="12">
        <v>5.2</v>
      </c>
    </row>
    <row r="354" spans="1:6" ht="15" customHeight="1" x14ac:dyDescent="0.2">
      <c r="A354" s="86" t="s">
        <v>1839</v>
      </c>
      <c r="B354" s="12">
        <v>87</v>
      </c>
      <c r="C354" s="15" t="s">
        <v>39</v>
      </c>
      <c r="D354" s="15">
        <v>820</v>
      </c>
      <c r="E354" s="13" t="s">
        <v>40</v>
      </c>
      <c r="F354" s="12">
        <v>3.7</v>
      </c>
    </row>
    <row r="355" spans="1:6" ht="15" customHeight="1" x14ac:dyDescent="0.2">
      <c r="A355" s="86" t="s">
        <v>1776</v>
      </c>
      <c r="B355" s="12">
        <v>90</v>
      </c>
      <c r="C355" s="12" t="s">
        <v>39</v>
      </c>
      <c r="D355" s="15">
        <v>750</v>
      </c>
      <c r="E355" s="13" t="s">
        <v>40</v>
      </c>
      <c r="F355" s="12">
        <v>2.8</v>
      </c>
    </row>
    <row r="356" spans="1:6" ht="15" customHeight="1" x14ac:dyDescent="0.2">
      <c r="A356" s="86" t="s">
        <v>1777</v>
      </c>
      <c r="B356" s="12">
        <v>70</v>
      </c>
      <c r="C356" s="15">
        <v>1000</v>
      </c>
      <c r="D356" s="15">
        <v>1000</v>
      </c>
      <c r="E356" s="13" t="s">
        <v>0</v>
      </c>
      <c r="F356" s="12">
        <v>3.8</v>
      </c>
    </row>
    <row r="357" spans="1:6" ht="15" customHeight="1" x14ac:dyDescent="0.2">
      <c r="A357" s="86" t="s">
        <v>1878</v>
      </c>
      <c r="B357" s="12">
        <v>99</v>
      </c>
      <c r="C357" s="15">
        <v>1200</v>
      </c>
      <c r="D357" s="15">
        <v>1200</v>
      </c>
      <c r="E357" s="13" t="s">
        <v>0</v>
      </c>
      <c r="F357" s="12">
        <v>2.9</v>
      </c>
    </row>
    <row r="358" spans="1:6" ht="15" customHeight="1" x14ac:dyDescent="0.2">
      <c r="A358" s="86" t="s">
        <v>1779</v>
      </c>
      <c r="B358" s="12">
        <v>121</v>
      </c>
      <c r="C358" s="12" t="s">
        <v>1024</v>
      </c>
      <c r="D358" s="12" t="s">
        <v>1024</v>
      </c>
      <c r="E358" s="13" t="s">
        <v>0</v>
      </c>
      <c r="F358" s="12">
        <v>3.9</v>
      </c>
    </row>
    <row r="359" spans="1:6" ht="15" customHeight="1" x14ac:dyDescent="0.2">
      <c r="A359" s="86" t="s">
        <v>1879</v>
      </c>
      <c r="B359" s="12">
        <v>118</v>
      </c>
      <c r="C359" s="15">
        <v>1000</v>
      </c>
      <c r="D359" s="15">
        <v>1000</v>
      </c>
      <c r="E359" s="13" t="s">
        <v>0</v>
      </c>
      <c r="F359" s="12">
        <v>2.6</v>
      </c>
    </row>
    <row r="360" spans="1:6" ht="15" customHeight="1" x14ac:dyDescent="0.2">
      <c r="A360" s="86" t="s">
        <v>1808</v>
      </c>
      <c r="B360" s="12">
        <v>121</v>
      </c>
      <c r="C360" s="15">
        <v>1500</v>
      </c>
      <c r="D360" s="15">
        <v>1500</v>
      </c>
      <c r="E360" s="13" t="s">
        <v>0</v>
      </c>
      <c r="F360" s="12">
        <v>3.8</v>
      </c>
    </row>
    <row r="361" spans="1:6" ht="15" customHeight="1" x14ac:dyDescent="0.2">
      <c r="A361" s="86" t="s">
        <v>1880</v>
      </c>
      <c r="B361" s="12">
        <v>173</v>
      </c>
      <c r="C361" s="15">
        <v>1300</v>
      </c>
      <c r="D361" s="15">
        <v>1300</v>
      </c>
      <c r="E361" s="13" t="s">
        <v>0</v>
      </c>
      <c r="F361" s="12">
        <v>2.4</v>
      </c>
    </row>
    <row r="362" spans="1:6" ht="15" customHeight="1" x14ac:dyDescent="0.2">
      <c r="A362" s="8"/>
      <c r="B362" s="12"/>
      <c r="C362" s="12"/>
    </row>
    <row r="363" spans="1:6" ht="15" customHeight="1" x14ac:dyDescent="0.2">
      <c r="A363" s="8" t="s">
        <v>109</v>
      </c>
      <c r="B363" s="15"/>
      <c r="C363" s="12"/>
      <c r="E363" s="13"/>
    </row>
    <row r="364" spans="1:6" ht="15" customHeight="1" x14ac:dyDescent="0.2">
      <c r="A364" s="86" t="s">
        <v>805</v>
      </c>
      <c r="B364" s="15">
        <v>85</v>
      </c>
      <c r="C364" s="12" t="s">
        <v>39</v>
      </c>
      <c r="D364" s="15" t="s">
        <v>806</v>
      </c>
      <c r="E364" s="13" t="s">
        <v>40</v>
      </c>
      <c r="F364" s="13">
        <v>5.2</v>
      </c>
    </row>
    <row r="365" spans="1:6" ht="15" customHeight="1" x14ac:dyDescent="0.2">
      <c r="B365" s="16"/>
      <c r="C365" s="15"/>
      <c r="D365" s="15"/>
      <c r="E365" s="12"/>
    </row>
    <row r="366" spans="1:6" ht="15" customHeight="1" x14ac:dyDescent="0.2">
      <c r="A366" s="8" t="s">
        <v>84</v>
      </c>
      <c r="B366" s="12"/>
      <c r="C366" s="12"/>
      <c r="E366" s="13"/>
    </row>
    <row r="367" spans="1:6" ht="15" customHeight="1" x14ac:dyDescent="0.2">
      <c r="A367" s="86" t="s">
        <v>807</v>
      </c>
      <c r="B367" s="12">
        <v>87</v>
      </c>
      <c r="C367" s="15">
        <v>700</v>
      </c>
      <c r="D367" s="15">
        <v>700</v>
      </c>
      <c r="E367" s="12" t="s">
        <v>0</v>
      </c>
      <c r="F367" s="13">
        <v>2.2000000000000002</v>
      </c>
    </row>
    <row r="368" spans="1:6" ht="15" customHeight="1" x14ac:dyDescent="0.2">
      <c r="A368" s="86" t="s">
        <v>808</v>
      </c>
      <c r="B368" s="12">
        <v>85</v>
      </c>
      <c r="C368" s="15">
        <v>800</v>
      </c>
      <c r="D368" s="15" t="s">
        <v>879</v>
      </c>
      <c r="E368" s="13">
        <v>-6.3</v>
      </c>
      <c r="F368" s="13">
        <v>2.1</v>
      </c>
    </row>
    <row r="369" spans="1:6" ht="15" customHeight="1" x14ac:dyDescent="0.2">
      <c r="A369" s="86" t="s">
        <v>809</v>
      </c>
      <c r="B369" s="15">
        <v>84</v>
      </c>
      <c r="C369" s="12">
        <v>900</v>
      </c>
      <c r="D369" s="15" t="s">
        <v>810</v>
      </c>
      <c r="E369" s="13">
        <v>5.6</v>
      </c>
      <c r="F369" s="13">
        <v>2.9</v>
      </c>
    </row>
    <row r="370" spans="1:6" ht="15" customHeight="1" x14ac:dyDescent="0.2">
      <c r="A370" s="86" t="s">
        <v>811</v>
      </c>
      <c r="B370" s="12">
        <v>86</v>
      </c>
      <c r="C370" s="15">
        <v>800</v>
      </c>
      <c r="D370" s="15">
        <v>800</v>
      </c>
      <c r="E370" s="13" t="s">
        <v>0</v>
      </c>
      <c r="F370" s="13">
        <v>3.7</v>
      </c>
    </row>
    <row r="371" spans="1:6" ht="15" customHeight="1" x14ac:dyDescent="0.2">
      <c r="A371" s="86" t="s">
        <v>812</v>
      </c>
      <c r="B371" s="12">
        <v>97</v>
      </c>
      <c r="C371" s="15" t="s">
        <v>39</v>
      </c>
      <c r="D371" s="15">
        <v>850</v>
      </c>
      <c r="E371" s="13" t="s">
        <v>40</v>
      </c>
      <c r="F371" s="13">
        <v>2.4</v>
      </c>
    </row>
    <row r="372" spans="1:6" ht="15" customHeight="1" x14ac:dyDescent="0.2">
      <c r="A372" s="86" t="s">
        <v>517</v>
      </c>
      <c r="B372" s="12">
        <v>93</v>
      </c>
      <c r="C372" s="12">
        <v>900</v>
      </c>
      <c r="D372" s="15" t="s">
        <v>638</v>
      </c>
      <c r="E372" s="13">
        <v>5.6</v>
      </c>
      <c r="F372" s="13">
        <v>3.4</v>
      </c>
    </row>
    <row r="373" spans="1:6" ht="15" customHeight="1" x14ac:dyDescent="0.2">
      <c r="A373" s="86" t="s">
        <v>813</v>
      </c>
      <c r="B373" s="12">
        <v>85</v>
      </c>
      <c r="C373" s="15">
        <v>900</v>
      </c>
      <c r="D373" s="15" t="s">
        <v>724</v>
      </c>
      <c r="E373" s="13">
        <v>16.7</v>
      </c>
      <c r="F373" s="13">
        <v>3.7</v>
      </c>
    </row>
    <row r="374" spans="1:6" ht="15" customHeight="1" x14ac:dyDescent="0.2">
      <c r="A374" s="86" t="s">
        <v>518</v>
      </c>
      <c r="B374" s="12">
        <v>56</v>
      </c>
      <c r="C374" s="15">
        <v>650</v>
      </c>
      <c r="D374" s="15">
        <v>650</v>
      </c>
      <c r="E374" s="12" t="s">
        <v>0</v>
      </c>
      <c r="F374" s="13">
        <v>2.6</v>
      </c>
    </row>
    <row r="375" spans="1:6" ht="15" customHeight="1" x14ac:dyDescent="0.2">
      <c r="A375" s="86" t="s">
        <v>814</v>
      </c>
      <c r="B375" s="12">
        <v>98</v>
      </c>
      <c r="C375" s="15" t="s">
        <v>39</v>
      </c>
      <c r="D375" s="15">
        <v>1250</v>
      </c>
      <c r="E375" s="12" t="s">
        <v>40</v>
      </c>
      <c r="F375" s="13">
        <v>3.5</v>
      </c>
    </row>
    <row r="376" spans="1:6" ht="15" customHeight="1" x14ac:dyDescent="0.2">
      <c r="A376" s="86" t="s">
        <v>521</v>
      </c>
      <c r="B376" s="12">
        <v>84</v>
      </c>
      <c r="C376" s="15">
        <v>750</v>
      </c>
      <c r="D376" s="15">
        <v>750</v>
      </c>
      <c r="E376" s="12" t="s">
        <v>0</v>
      </c>
      <c r="F376" s="13">
        <v>2.8</v>
      </c>
    </row>
    <row r="377" spans="1:6" ht="15" customHeight="1" x14ac:dyDescent="0.2">
      <c r="A377" s="86" t="s">
        <v>522</v>
      </c>
      <c r="B377" s="12">
        <v>84</v>
      </c>
      <c r="C377" s="15">
        <v>750</v>
      </c>
      <c r="D377" s="15">
        <v>750</v>
      </c>
      <c r="E377" s="12" t="s">
        <v>0</v>
      </c>
      <c r="F377" s="13">
        <v>2.8</v>
      </c>
    </row>
    <row r="378" spans="1:6" ht="15" customHeight="1" x14ac:dyDescent="0.2">
      <c r="A378" s="86" t="s">
        <v>815</v>
      </c>
      <c r="B378" s="12">
        <v>84</v>
      </c>
      <c r="C378" s="15" t="s">
        <v>39</v>
      </c>
      <c r="D378" s="15">
        <v>950</v>
      </c>
      <c r="E378" s="12" t="s">
        <v>40</v>
      </c>
      <c r="F378" s="13">
        <v>3.5</v>
      </c>
    </row>
    <row r="379" spans="1:6" ht="15" customHeight="1" x14ac:dyDescent="0.2">
      <c r="A379" s="86" t="s">
        <v>816</v>
      </c>
      <c r="B379" s="12">
        <v>84</v>
      </c>
      <c r="C379" s="12" t="s">
        <v>39</v>
      </c>
      <c r="D379" s="15" t="s">
        <v>718</v>
      </c>
      <c r="E379" s="13" t="s">
        <v>40</v>
      </c>
      <c r="F379" s="13">
        <v>4</v>
      </c>
    </row>
    <row r="380" spans="1:6" ht="15" customHeight="1" x14ac:dyDescent="0.2">
      <c r="A380" s="86" t="s">
        <v>817</v>
      </c>
      <c r="B380" s="12">
        <v>137</v>
      </c>
      <c r="C380" s="12" t="s">
        <v>39</v>
      </c>
      <c r="D380" s="15">
        <v>1000</v>
      </c>
      <c r="E380" s="13" t="s">
        <v>40</v>
      </c>
      <c r="F380" s="13">
        <v>3.2</v>
      </c>
    </row>
    <row r="381" spans="1:6" ht="15" customHeight="1" x14ac:dyDescent="0.2">
      <c r="A381" s="86" t="s">
        <v>713</v>
      </c>
      <c r="B381" s="12">
        <v>65</v>
      </c>
      <c r="C381" s="12" t="s">
        <v>696</v>
      </c>
      <c r="D381" s="12" t="s">
        <v>818</v>
      </c>
      <c r="E381" s="13">
        <v>3.3</v>
      </c>
      <c r="F381" s="13">
        <v>2.8</v>
      </c>
    </row>
    <row r="382" spans="1:6" ht="15" customHeight="1" x14ac:dyDescent="0.2">
      <c r="A382" s="86" t="s">
        <v>714</v>
      </c>
      <c r="B382" s="12">
        <v>137</v>
      </c>
      <c r="C382" s="12" t="s">
        <v>724</v>
      </c>
      <c r="D382" s="15" t="s">
        <v>819</v>
      </c>
      <c r="E382" s="13" t="s">
        <v>0</v>
      </c>
      <c r="F382" s="13">
        <v>2.9</v>
      </c>
    </row>
    <row r="383" spans="1:6" ht="15" customHeight="1" x14ac:dyDescent="0.2">
      <c r="A383" s="86" t="s">
        <v>820</v>
      </c>
      <c r="B383" s="12">
        <v>55</v>
      </c>
      <c r="C383" s="15">
        <v>1100</v>
      </c>
      <c r="D383" s="15" t="s">
        <v>634</v>
      </c>
      <c r="E383" s="13">
        <v>-13.6</v>
      </c>
      <c r="F383" s="13">
        <v>3.6</v>
      </c>
    </row>
    <row r="384" spans="1:6" ht="15" customHeight="1" x14ac:dyDescent="0.2">
      <c r="A384" s="86" t="s">
        <v>821</v>
      </c>
      <c r="B384" s="12">
        <v>78</v>
      </c>
      <c r="C384" s="15" t="s">
        <v>39</v>
      </c>
      <c r="D384" s="15">
        <v>1600</v>
      </c>
      <c r="E384" s="12" t="s">
        <v>40</v>
      </c>
      <c r="F384" s="13">
        <v>5.9</v>
      </c>
    </row>
    <row r="385" spans="1:6" ht="15" customHeight="1" x14ac:dyDescent="0.2">
      <c r="A385" s="86" t="s">
        <v>822</v>
      </c>
      <c r="B385" s="12">
        <v>130</v>
      </c>
      <c r="C385" s="15">
        <v>1100</v>
      </c>
      <c r="D385" s="15">
        <v>1100</v>
      </c>
      <c r="E385" s="12" t="s">
        <v>0</v>
      </c>
      <c r="F385" s="13">
        <v>2.9</v>
      </c>
    </row>
    <row r="386" spans="1:6" ht="15" customHeight="1" x14ac:dyDescent="0.2">
      <c r="A386" s="86" t="s">
        <v>526</v>
      </c>
      <c r="B386" s="12">
        <v>130</v>
      </c>
      <c r="C386" s="15">
        <v>1100</v>
      </c>
      <c r="D386" s="15">
        <v>1100</v>
      </c>
      <c r="E386" s="12" t="s">
        <v>0</v>
      </c>
      <c r="F386" s="13">
        <v>2.9</v>
      </c>
    </row>
    <row r="387" spans="1:6" ht="15" customHeight="1" x14ac:dyDescent="0.2">
      <c r="B387" s="12"/>
      <c r="C387" s="15"/>
      <c r="D387" s="15"/>
      <c r="E387" s="12"/>
    </row>
    <row r="388" spans="1:6" ht="15" customHeight="1" x14ac:dyDescent="0.2">
      <c r="A388" s="8" t="s">
        <v>1702</v>
      </c>
      <c r="B388" s="12"/>
      <c r="E388" s="13"/>
      <c r="F388" s="12"/>
    </row>
    <row r="389" spans="1:6" ht="15" customHeight="1" x14ac:dyDescent="0.2">
      <c r="A389" s="86" t="s">
        <v>1854</v>
      </c>
      <c r="B389" s="12">
        <v>133</v>
      </c>
      <c r="C389" s="12" t="s">
        <v>39</v>
      </c>
      <c r="D389" s="15">
        <v>1500</v>
      </c>
      <c r="E389" s="13" t="s">
        <v>40</v>
      </c>
      <c r="F389" s="12">
        <v>7.8</v>
      </c>
    </row>
    <row r="390" spans="1:6" ht="15" customHeight="1" x14ac:dyDescent="0.2">
      <c r="A390" s="86" t="s">
        <v>1855</v>
      </c>
      <c r="B390" s="12">
        <v>93</v>
      </c>
      <c r="C390" s="12" t="s">
        <v>39</v>
      </c>
      <c r="D390" s="12">
        <v>990</v>
      </c>
      <c r="E390" s="13" t="s">
        <v>40</v>
      </c>
      <c r="F390" s="12">
        <v>3.4</v>
      </c>
    </row>
    <row r="391" spans="1:6" ht="15" customHeight="1" x14ac:dyDescent="0.2">
      <c r="A391" s="86" t="s">
        <v>1753</v>
      </c>
      <c r="B391" s="12">
        <v>93</v>
      </c>
      <c r="C391" s="12" t="s">
        <v>746</v>
      </c>
      <c r="D391" s="12" t="s">
        <v>760</v>
      </c>
      <c r="E391" s="13">
        <v>2.1</v>
      </c>
      <c r="F391" s="12">
        <v>6.2</v>
      </c>
    </row>
    <row r="392" spans="1:6" ht="15" customHeight="1" x14ac:dyDescent="0.2">
      <c r="A392" s="86" t="s">
        <v>1856</v>
      </c>
      <c r="B392" s="12">
        <v>74</v>
      </c>
      <c r="C392" s="15">
        <v>1100</v>
      </c>
      <c r="D392" s="15">
        <v>1100</v>
      </c>
      <c r="E392" s="13" t="s">
        <v>0</v>
      </c>
      <c r="F392" s="12">
        <v>5.3</v>
      </c>
    </row>
    <row r="393" spans="1:6" ht="15" customHeight="1" x14ac:dyDescent="0.2">
      <c r="A393" s="86" t="s">
        <v>1754</v>
      </c>
      <c r="B393" s="12">
        <v>90</v>
      </c>
      <c r="C393" s="15">
        <v>1500</v>
      </c>
      <c r="D393" s="15">
        <v>1500</v>
      </c>
      <c r="E393" s="13" t="s">
        <v>0</v>
      </c>
      <c r="F393" s="12">
        <v>5.0999999999999996</v>
      </c>
    </row>
    <row r="394" spans="1:6" ht="15" customHeight="1" x14ac:dyDescent="0.2">
      <c r="A394" s="86" t="s">
        <v>1857</v>
      </c>
      <c r="B394" s="12">
        <v>158</v>
      </c>
      <c r="C394" s="15">
        <v>1650</v>
      </c>
      <c r="D394" s="15">
        <v>1650</v>
      </c>
      <c r="E394" s="13" t="s">
        <v>0</v>
      </c>
      <c r="F394" s="12">
        <v>4.4000000000000004</v>
      </c>
    </row>
    <row r="395" spans="1:6" ht="15" customHeight="1" x14ac:dyDescent="0.2">
      <c r="B395" s="12"/>
      <c r="C395" s="15"/>
      <c r="E395" s="13"/>
      <c r="F395" s="12"/>
    </row>
    <row r="396" spans="1:6" ht="15" customHeight="1" x14ac:dyDescent="0.2">
      <c r="A396" s="8"/>
      <c r="B396" s="12"/>
      <c r="C396" s="12"/>
    </row>
    <row r="397" spans="1:6" ht="15" customHeight="1" x14ac:dyDescent="0.2">
      <c r="A397" s="80" t="s">
        <v>1782</v>
      </c>
      <c r="B397" s="103"/>
      <c r="C397" s="115"/>
      <c r="D397" s="115"/>
      <c r="E397" s="116"/>
      <c r="F397" s="116"/>
    </row>
    <row r="398" spans="1:6" ht="15" customHeight="1" x14ac:dyDescent="0.2">
      <c r="A398" s="8"/>
      <c r="B398" s="12"/>
      <c r="C398" s="76"/>
      <c r="D398" s="76"/>
      <c r="E398" s="49"/>
      <c r="F398" s="49"/>
    </row>
    <row r="399" spans="1:6" ht="15" customHeight="1" x14ac:dyDescent="0.2">
      <c r="A399" s="8" t="s">
        <v>70</v>
      </c>
      <c r="B399" s="71"/>
      <c r="C399" s="15"/>
      <c r="D399" s="15"/>
    </row>
    <row r="400" spans="1:6" ht="15" customHeight="1" x14ac:dyDescent="0.2">
      <c r="A400" s="86" t="s">
        <v>528</v>
      </c>
      <c r="B400" s="12">
        <v>196</v>
      </c>
      <c r="C400" s="15">
        <v>1800</v>
      </c>
      <c r="D400" s="15">
        <v>1800</v>
      </c>
      <c r="E400" s="12" t="s">
        <v>0</v>
      </c>
      <c r="F400" s="13">
        <v>3.1</v>
      </c>
    </row>
    <row r="401" spans="1:6" ht="15" customHeight="1" x14ac:dyDescent="0.2">
      <c r="A401" s="86" t="s">
        <v>823</v>
      </c>
      <c r="B401" s="15">
        <v>226</v>
      </c>
      <c r="C401" s="15">
        <v>1800</v>
      </c>
      <c r="D401" s="15">
        <v>1800</v>
      </c>
      <c r="E401" s="13" t="s">
        <v>0</v>
      </c>
      <c r="F401" s="13">
        <v>3.2</v>
      </c>
    </row>
    <row r="402" spans="1:6" ht="15" customHeight="1" x14ac:dyDescent="0.2">
      <c r="B402" s="15"/>
      <c r="C402" s="15"/>
      <c r="D402" s="15"/>
      <c r="E402" s="13"/>
    </row>
    <row r="403" spans="1:6" ht="15" customHeight="1" x14ac:dyDescent="0.2">
      <c r="B403" s="15"/>
      <c r="C403" s="15"/>
      <c r="D403" s="15"/>
      <c r="E403" s="13"/>
    </row>
    <row r="404" spans="1:6" ht="15" customHeight="1" x14ac:dyDescent="0.2">
      <c r="A404" s="80" t="s">
        <v>533</v>
      </c>
      <c r="B404" s="116"/>
      <c r="C404" s="103"/>
      <c r="D404" s="103"/>
      <c r="E404" s="113"/>
      <c r="F404" s="117"/>
    </row>
    <row r="405" spans="1:6" ht="15" customHeight="1" x14ac:dyDescent="0.2">
      <c r="B405" s="12"/>
      <c r="C405" s="12"/>
      <c r="E405" s="13"/>
    </row>
    <row r="406" spans="1:6" ht="15" customHeight="1" x14ac:dyDescent="0.2">
      <c r="A406" s="8" t="s">
        <v>98</v>
      </c>
      <c r="B406" s="12"/>
      <c r="C406" s="12"/>
      <c r="E406" s="13"/>
    </row>
    <row r="407" spans="1:6" ht="15" customHeight="1" x14ac:dyDescent="0.2">
      <c r="A407" s="86" t="s">
        <v>824</v>
      </c>
      <c r="B407" s="12">
        <v>120</v>
      </c>
      <c r="C407" s="12" t="s">
        <v>39</v>
      </c>
      <c r="D407" s="12" t="s">
        <v>825</v>
      </c>
      <c r="E407" s="13" t="s">
        <v>40</v>
      </c>
      <c r="F407" s="13">
        <v>2.5</v>
      </c>
    </row>
    <row r="408" spans="1:6" ht="15" customHeight="1" x14ac:dyDescent="0.2">
      <c r="B408" s="12"/>
      <c r="C408" s="12"/>
      <c r="E408" s="13"/>
    </row>
    <row r="409" spans="1:6" ht="15" customHeight="1" x14ac:dyDescent="0.2">
      <c r="A409" s="8" t="s">
        <v>70</v>
      </c>
      <c r="B409" s="12"/>
      <c r="C409" s="12"/>
      <c r="E409" s="13"/>
    </row>
    <row r="410" spans="1:6" ht="15" customHeight="1" x14ac:dyDescent="0.2">
      <c r="A410" s="86" t="s">
        <v>826</v>
      </c>
      <c r="B410" s="12">
        <v>170</v>
      </c>
      <c r="C410" s="65" t="s">
        <v>39</v>
      </c>
      <c r="D410" s="15" t="s">
        <v>827</v>
      </c>
      <c r="E410" s="13" t="s">
        <v>40</v>
      </c>
      <c r="F410" s="13">
        <v>2.9</v>
      </c>
    </row>
    <row r="411" spans="1:6" ht="15" customHeight="1" x14ac:dyDescent="0.2">
      <c r="A411" s="86" t="s">
        <v>536</v>
      </c>
      <c r="B411" s="12">
        <v>238</v>
      </c>
      <c r="C411" s="15">
        <v>2500</v>
      </c>
      <c r="D411" s="15">
        <v>2500</v>
      </c>
      <c r="E411" s="12" t="s">
        <v>0</v>
      </c>
      <c r="F411" s="13">
        <v>3</v>
      </c>
    </row>
    <row r="412" spans="1:6" ht="15" customHeight="1" x14ac:dyDescent="0.2">
      <c r="A412" s="86" t="s">
        <v>530</v>
      </c>
      <c r="B412" s="12">
        <v>167</v>
      </c>
      <c r="C412" s="15">
        <v>1800</v>
      </c>
      <c r="D412" s="15" t="s">
        <v>786</v>
      </c>
      <c r="E412" s="13">
        <v>-2.8</v>
      </c>
      <c r="F412" s="13">
        <v>2.5</v>
      </c>
    </row>
    <row r="413" spans="1:6" ht="15" customHeight="1" x14ac:dyDescent="0.2">
      <c r="A413" s="8"/>
      <c r="B413" s="12"/>
      <c r="C413" s="15"/>
      <c r="D413" s="15"/>
      <c r="E413" s="13"/>
    </row>
    <row r="414" spans="1:6" ht="15" customHeight="1" x14ac:dyDescent="0.2">
      <c r="A414" s="8" t="s">
        <v>78</v>
      </c>
      <c r="B414" s="12"/>
      <c r="C414" s="15"/>
      <c r="D414" s="15"/>
      <c r="E414" s="13"/>
    </row>
    <row r="415" spans="1:6" ht="15" customHeight="1" x14ac:dyDescent="0.2">
      <c r="A415" s="86" t="s">
        <v>828</v>
      </c>
      <c r="B415" s="12">
        <v>196</v>
      </c>
      <c r="C415" s="15">
        <v>2200</v>
      </c>
      <c r="D415" s="15">
        <v>2200</v>
      </c>
      <c r="E415" s="12" t="s">
        <v>0</v>
      </c>
      <c r="F415" s="13">
        <v>3.8</v>
      </c>
    </row>
    <row r="416" spans="1:6" ht="15" customHeight="1" x14ac:dyDescent="0.2">
      <c r="A416" s="86" t="s">
        <v>829</v>
      </c>
      <c r="B416" s="12">
        <v>251</v>
      </c>
      <c r="C416" s="15" t="s">
        <v>39</v>
      </c>
      <c r="D416" s="15">
        <v>1900</v>
      </c>
      <c r="E416" s="13" t="s">
        <v>40</v>
      </c>
      <c r="F416" s="13">
        <v>3.2</v>
      </c>
    </row>
    <row r="417" spans="1:6" ht="15" customHeight="1" x14ac:dyDescent="0.2">
      <c r="B417" s="12"/>
      <c r="C417" s="15"/>
      <c r="D417" s="15"/>
      <c r="E417" s="13"/>
    </row>
    <row r="418" spans="1:6" ht="15" customHeight="1" x14ac:dyDescent="0.2">
      <c r="A418" s="17"/>
      <c r="B418" s="12"/>
      <c r="C418" s="12"/>
      <c r="E418" s="13"/>
    </row>
    <row r="419" spans="1:6" ht="15" customHeight="1" x14ac:dyDescent="0.2">
      <c r="A419" s="80" t="s">
        <v>830</v>
      </c>
      <c r="B419" s="103"/>
      <c r="C419" s="115"/>
      <c r="D419" s="115"/>
      <c r="E419" s="116"/>
      <c r="F419" s="116"/>
    </row>
    <row r="420" spans="1:6" ht="15" customHeight="1" x14ac:dyDescent="0.2">
      <c r="A420" s="8"/>
      <c r="B420" s="12"/>
      <c r="C420" s="76"/>
      <c r="D420" s="76"/>
      <c r="E420" s="49"/>
      <c r="F420" s="49"/>
    </row>
    <row r="421" spans="1:6" ht="15" customHeight="1" x14ac:dyDescent="0.2">
      <c r="A421" s="8" t="s">
        <v>70</v>
      </c>
      <c r="B421" s="12"/>
      <c r="C421" s="76"/>
      <c r="D421" s="76"/>
      <c r="E421" s="49"/>
      <c r="F421" s="49"/>
    </row>
    <row r="422" spans="1:6" ht="15" customHeight="1" x14ac:dyDescent="0.2">
      <c r="A422" s="86" t="s">
        <v>539</v>
      </c>
      <c r="B422" s="12">
        <v>55</v>
      </c>
      <c r="C422" s="15" t="s">
        <v>746</v>
      </c>
      <c r="D422" s="15" t="s">
        <v>746</v>
      </c>
      <c r="E422" s="13" t="s">
        <v>0</v>
      </c>
      <c r="F422" s="13">
        <v>4.3</v>
      </c>
    </row>
    <row r="423" spans="1:6" ht="15" customHeight="1" x14ac:dyDescent="0.2">
      <c r="B423" s="12"/>
      <c r="C423" s="15"/>
      <c r="D423" s="15"/>
      <c r="E423" s="13"/>
    </row>
    <row r="424" spans="1:6" ht="15" customHeight="1" x14ac:dyDescent="0.2">
      <c r="B424" s="12"/>
      <c r="C424" s="15"/>
      <c r="D424" s="15"/>
      <c r="E424" s="13"/>
    </row>
    <row r="425" spans="1:6" ht="15" customHeight="1" x14ac:dyDescent="0.2">
      <c r="A425" s="80" t="s">
        <v>831</v>
      </c>
      <c r="B425" s="103"/>
      <c r="C425" s="115"/>
      <c r="D425" s="115"/>
      <c r="E425" s="116"/>
      <c r="F425" s="116"/>
    </row>
    <row r="426" spans="1:6" ht="15" customHeight="1" x14ac:dyDescent="0.2">
      <c r="A426" s="8"/>
      <c r="B426" s="12"/>
      <c r="C426" s="49"/>
      <c r="E426" s="49"/>
      <c r="F426" s="12"/>
    </row>
    <row r="427" spans="1:6" ht="15" customHeight="1" x14ac:dyDescent="0.2">
      <c r="A427" s="8" t="s">
        <v>98</v>
      </c>
      <c r="B427" s="12"/>
      <c r="C427" s="12"/>
      <c r="E427" s="13"/>
    </row>
    <row r="428" spans="1:6" ht="15" customHeight="1" x14ac:dyDescent="0.2">
      <c r="A428" s="86" t="s">
        <v>543</v>
      </c>
      <c r="B428" s="12">
        <v>93</v>
      </c>
      <c r="C428" s="15">
        <v>1200</v>
      </c>
      <c r="D428" s="15">
        <v>1200</v>
      </c>
      <c r="E428" s="12" t="s">
        <v>0</v>
      </c>
      <c r="F428" s="13">
        <v>3.1</v>
      </c>
    </row>
    <row r="429" spans="1:6" ht="15" customHeight="1" x14ac:dyDescent="0.2">
      <c r="A429" s="86" t="s">
        <v>349</v>
      </c>
      <c r="B429" s="12">
        <v>92</v>
      </c>
      <c r="C429" s="15">
        <v>850</v>
      </c>
      <c r="D429" s="15">
        <v>850</v>
      </c>
      <c r="E429" s="12" t="s">
        <v>0</v>
      </c>
      <c r="F429" s="13">
        <v>3.1</v>
      </c>
    </row>
    <row r="430" spans="1:6" ht="15" customHeight="1" x14ac:dyDescent="0.2">
      <c r="A430" s="86" t="s">
        <v>352</v>
      </c>
      <c r="B430" s="12">
        <v>106</v>
      </c>
      <c r="C430" s="15" t="s">
        <v>39</v>
      </c>
      <c r="D430" s="15" t="s">
        <v>832</v>
      </c>
      <c r="E430" s="12" t="s">
        <v>40</v>
      </c>
      <c r="F430" s="13">
        <v>4.2</v>
      </c>
    </row>
    <row r="431" spans="1:6" ht="15" customHeight="1" x14ac:dyDescent="0.2">
      <c r="B431" s="12"/>
      <c r="C431" s="12"/>
      <c r="E431" s="13"/>
    </row>
    <row r="432" spans="1:6" ht="15" customHeight="1" x14ac:dyDescent="0.2">
      <c r="A432" s="8" t="s">
        <v>70</v>
      </c>
      <c r="B432" s="12"/>
      <c r="C432" s="12"/>
      <c r="E432" s="13"/>
    </row>
    <row r="433" spans="1:6" ht="15" customHeight="1" x14ac:dyDescent="0.2">
      <c r="A433" s="86" t="s">
        <v>833</v>
      </c>
      <c r="B433" s="12">
        <v>98</v>
      </c>
      <c r="C433" s="12" t="s">
        <v>834</v>
      </c>
      <c r="D433" s="12" t="s">
        <v>834</v>
      </c>
      <c r="E433" s="12" t="s">
        <v>0</v>
      </c>
      <c r="F433" s="13">
        <v>2.2999999999999998</v>
      </c>
    </row>
    <row r="434" spans="1:6" ht="15" customHeight="1" x14ac:dyDescent="0.2">
      <c r="A434" s="86" t="s">
        <v>835</v>
      </c>
      <c r="B434" s="12">
        <v>114</v>
      </c>
      <c r="C434" s="15">
        <v>1500</v>
      </c>
      <c r="D434" s="15">
        <v>1500</v>
      </c>
      <c r="E434" s="12" t="s">
        <v>0</v>
      </c>
      <c r="F434" s="13">
        <v>2.2999999999999998</v>
      </c>
    </row>
    <row r="435" spans="1:6" ht="15" customHeight="1" x14ac:dyDescent="0.2">
      <c r="A435" s="86" t="s">
        <v>554</v>
      </c>
      <c r="B435" s="12">
        <v>114</v>
      </c>
      <c r="C435" s="15">
        <v>1500</v>
      </c>
      <c r="D435" s="15">
        <v>1500</v>
      </c>
      <c r="E435" s="12" t="s">
        <v>0</v>
      </c>
      <c r="F435" s="13">
        <v>2.2000000000000002</v>
      </c>
    </row>
    <row r="436" spans="1:6" ht="15" customHeight="1" x14ac:dyDescent="0.2">
      <c r="A436" s="86" t="s">
        <v>836</v>
      </c>
      <c r="B436" s="12">
        <v>121</v>
      </c>
      <c r="C436" s="15">
        <v>1500</v>
      </c>
      <c r="D436" s="15">
        <v>1500</v>
      </c>
      <c r="E436" s="12" t="s">
        <v>0</v>
      </c>
      <c r="F436" s="13">
        <v>2.9</v>
      </c>
    </row>
    <row r="437" spans="1:6" ht="15" customHeight="1" x14ac:dyDescent="0.2">
      <c r="B437" s="12"/>
      <c r="C437" s="15"/>
      <c r="D437" s="15"/>
      <c r="E437" s="12"/>
    </row>
    <row r="438" spans="1:6" ht="15" customHeight="1" x14ac:dyDescent="0.2">
      <c r="A438" s="8" t="s">
        <v>73</v>
      </c>
      <c r="B438" s="12"/>
      <c r="C438" s="15"/>
      <c r="D438" s="15"/>
      <c r="E438" s="12"/>
    </row>
    <row r="439" spans="1:6" ht="15" customHeight="1" x14ac:dyDescent="0.2">
      <c r="A439" s="86" t="s">
        <v>837</v>
      </c>
      <c r="B439" s="12">
        <v>112</v>
      </c>
      <c r="C439" s="15" t="s">
        <v>39</v>
      </c>
      <c r="D439" s="15">
        <v>1300</v>
      </c>
      <c r="E439" s="12" t="s">
        <v>40</v>
      </c>
      <c r="F439" s="13">
        <v>3.5862068965517238</v>
      </c>
    </row>
    <row r="440" spans="1:6" ht="15" customHeight="1" x14ac:dyDescent="0.2">
      <c r="A440" s="8"/>
      <c r="B440" s="76"/>
      <c r="C440" s="12"/>
      <c r="E440" s="13"/>
      <c r="F440" s="108"/>
    </row>
    <row r="441" spans="1:6" ht="15" customHeight="1" x14ac:dyDescent="0.2">
      <c r="A441" s="8" t="s">
        <v>1698</v>
      </c>
      <c r="B441" s="12"/>
      <c r="C441" s="49"/>
      <c r="E441" s="49"/>
      <c r="F441" s="12"/>
    </row>
    <row r="442" spans="1:6" ht="15" customHeight="1" x14ac:dyDescent="0.2">
      <c r="A442" s="86" t="s">
        <v>1849</v>
      </c>
      <c r="B442" s="12">
        <v>101</v>
      </c>
      <c r="C442" s="12" t="s">
        <v>39</v>
      </c>
      <c r="D442" s="15">
        <v>1300</v>
      </c>
      <c r="E442" s="12" t="s">
        <v>40</v>
      </c>
      <c r="F442" s="13">
        <v>3</v>
      </c>
    </row>
    <row r="443" spans="1:6" ht="15" customHeight="1" x14ac:dyDescent="0.2">
      <c r="A443" s="8"/>
      <c r="B443" s="12"/>
      <c r="C443" s="49"/>
      <c r="E443" s="49"/>
      <c r="F443" s="12"/>
    </row>
    <row r="444" spans="1:6" ht="15" customHeight="1" x14ac:dyDescent="0.2">
      <c r="A444" s="8" t="s">
        <v>78</v>
      </c>
      <c r="B444" s="76"/>
      <c r="C444" s="12"/>
      <c r="E444" s="13"/>
      <c r="F444" s="108"/>
    </row>
    <row r="445" spans="1:6" ht="15" customHeight="1" x14ac:dyDescent="0.2">
      <c r="A445" s="86" t="s">
        <v>838</v>
      </c>
      <c r="B445" s="15">
        <v>89</v>
      </c>
      <c r="C445" s="15">
        <v>1200</v>
      </c>
      <c r="D445" s="15">
        <v>1200</v>
      </c>
      <c r="E445" s="12" t="s">
        <v>0</v>
      </c>
      <c r="F445" s="13">
        <v>3</v>
      </c>
    </row>
    <row r="446" spans="1:6" ht="15" customHeight="1" x14ac:dyDescent="0.2">
      <c r="B446" s="15"/>
      <c r="C446" s="12"/>
      <c r="E446" s="13"/>
    </row>
    <row r="447" spans="1:6" ht="15" customHeight="1" x14ac:dyDescent="0.2">
      <c r="A447" s="8" t="s">
        <v>1705</v>
      </c>
      <c r="B447" s="12"/>
      <c r="C447" s="15"/>
      <c r="E447" s="108"/>
      <c r="F447" s="12"/>
    </row>
    <row r="448" spans="1:6" ht="15" customHeight="1" x14ac:dyDescent="0.2">
      <c r="A448" s="86" t="s">
        <v>787</v>
      </c>
      <c r="B448" s="12">
        <v>113</v>
      </c>
      <c r="C448" s="12" t="s">
        <v>1881</v>
      </c>
      <c r="D448" s="12" t="s">
        <v>1881</v>
      </c>
      <c r="E448" s="13" t="s">
        <v>0</v>
      </c>
      <c r="F448" s="12">
        <v>2.9</v>
      </c>
    </row>
    <row r="449" spans="1:6" ht="15" customHeight="1" x14ac:dyDescent="0.2">
      <c r="A449" s="86" t="s">
        <v>1845</v>
      </c>
      <c r="B449" s="12">
        <v>93</v>
      </c>
      <c r="C449" s="15" t="s">
        <v>39</v>
      </c>
      <c r="D449" s="15">
        <v>1100</v>
      </c>
      <c r="E449" s="13" t="s">
        <v>39</v>
      </c>
      <c r="F449" s="12">
        <v>2.6</v>
      </c>
    </row>
    <row r="450" spans="1:6" ht="15" customHeight="1" x14ac:dyDescent="0.2">
      <c r="A450" s="86" t="s">
        <v>854</v>
      </c>
      <c r="B450" s="12">
        <v>99</v>
      </c>
      <c r="C450" s="15" t="s">
        <v>39</v>
      </c>
      <c r="D450" s="15">
        <v>1200</v>
      </c>
      <c r="E450" s="13" t="s">
        <v>39</v>
      </c>
      <c r="F450" s="12">
        <v>2.6</v>
      </c>
    </row>
    <row r="451" spans="1:6" ht="15" customHeight="1" x14ac:dyDescent="0.2">
      <c r="A451" s="86"/>
      <c r="B451" s="12"/>
      <c r="C451" s="15"/>
      <c r="D451" s="15"/>
      <c r="E451" s="13"/>
      <c r="F451" s="12"/>
    </row>
    <row r="452" spans="1:6" ht="15" customHeight="1" x14ac:dyDescent="0.2">
      <c r="B452" s="12"/>
      <c r="C452" s="15"/>
      <c r="D452" s="15"/>
      <c r="E452" s="13"/>
    </row>
    <row r="453" spans="1:6" ht="15" customHeight="1" x14ac:dyDescent="0.2">
      <c r="A453" s="80" t="s">
        <v>839</v>
      </c>
      <c r="B453" s="116"/>
      <c r="C453" s="103"/>
      <c r="D453" s="103"/>
      <c r="E453" s="113"/>
      <c r="F453" s="117"/>
    </row>
    <row r="454" spans="1:6" ht="15" customHeight="1" x14ac:dyDescent="0.2">
      <c r="A454" s="8"/>
      <c r="B454" s="12"/>
      <c r="C454" s="12"/>
      <c r="E454" s="13"/>
    </row>
    <row r="455" spans="1:6" ht="15" customHeight="1" x14ac:dyDescent="0.2">
      <c r="A455" s="8" t="s">
        <v>65</v>
      </c>
      <c r="B455" s="12"/>
      <c r="C455" s="12"/>
      <c r="E455" s="13"/>
    </row>
    <row r="456" spans="1:6" ht="15" customHeight="1" x14ac:dyDescent="0.2">
      <c r="A456" s="86" t="s">
        <v>723</v>
      </c>
      <c r="B456" s="12">
        <v>178</v>
      </c>
      <c r="C456" s="12" t="s">
        <v>39</v>
      </c>
      <c r="D456" s="15">
        <v>1600</v>
      </c>
      <c r="E456" s="13" t="s">
        <v>40</v>
      </c>
      <c r="F456" s="13">
        <v>3.3103448275862069</v>
      </c>
    </row>
    <row r="457" spans="1:6" ht="15" customHeight="1" x14ac:dyDescent="0.2">
      <c r="B457" s="12"/>
      <c r="C457" s="12"/>
      <c r="E457" s="13"/>
    </row>
    <row r="458" spans="1:6" ht="15" customHeight="1" x14ac:dyDescent="0.2">
      <c r="A458" s="8" t="s">
        <v>98</v>
      </c>
      <c r="B458" s="12"/>
      <c r="C458" s="12"/>
      <c r="E458" s="13"/>
    </row>
    <row r="459" spans="1:6" ht="15" customHeight="1" x14ac:dyDescent="0.2">
      <c r="A459" s="86" t="s">
        <v>840</v>
      </c>
      <c r="B459" s="12">
        <v>155</v>
      </c>
      <c r="C459" s="12" t="s">
        <v>39</v>
      </c>
      <c r="D459" s="15">
        <v>1500</v>
      </c>
      <c r="E459" s="13" t="s">
        <v>40</v>
      </c>
      <c r="F459" s="13">
        <v>3.2727272727272729</v>
      </c>
    </row>
    <row r="460" spans="1:6" ht="15" customHeight="1" x14ac:dyDescent="0.2">
      <c r="A460" s="86" t="s">
        <v>344</v>
      </c>
      <c r="B460" s="12">
        <v>140</v>
      </c>
      <c r="C460" s="12" t="s">
        <v>39</v>
      </c>
      <c r="D460" s="12" t="s">
        <v>796</v>
      </c>
      <c r="E460" s="13" t="s">
        <v>40</v>
      </c>
      <c r="F460" s="13">
        <v>3.6226415094339623</v>
      </c>
    </row>
    <row r="461" spans="1:6" ht="15" customHeight="1" x14ac:dyDescent="0.2">
      <c r="A461" s="86" t="s">
        <v>42</v>
      </c>
      <c r="B461" s="107">
        <v>185</v>
      </c>
      <c r="C461" s="65" t="s">
        <v>39</v>
      </c>
      <c r="D461" s="15">
        <v>1000</v>
      </c>
      <c r="E461" s="13" t="s">
        <v>40</v>
      </c>
      <c r="F461" s="13">
        <v>2.1052631578947367</v>
      </c>
    </row>
    <row r="462" spans="1:6" ht="15" customHeight="1" x14ac:dyDescent="0.2">
      <c r="A462" s="86" t="s">
        <v>545</v>
      </c>
      <c r="B462" s="12">
        <v>148</v>
      </c>
      <c r="C462" s="12" t="s">
        <v>39</v>
      </c>
      <c r="D462" s="15">
        <v>1350</v>
      </c>
      <c r="E462" s="13" t="s">
        <v>40</v>
      </c>
      <c r="F462" s="13">
        <v>3.1153846153846154</v>
      </c>
    </row>
    <row r="463" spans="1:6" ht="15" customHeight="1" x14ac:dyDescent="0.2">
      <c r="A463" s="8"/>
      <c r="B463" s="12"/>
      <c r="C463" s="12"/>
      <c r="E463" s="13"/>
    </row>
    <row r="464" spans="1:6" ht="15" customHeight="1" x14ac:dyDescent="0.2">
      <c r="A464" s="8" t="s">
        <v>70</v>
      </c>
      <c r="B464" s="12"/>
      <c r="C464" s="12"/>
      <c r="E464" s="13"/>
    </row>
    <row r="465" spans="1:6" ht="15" customHeight="1" x14ac:dyDescent="0.2">
      <c r="A465" s="86" t="s">
        <v>649</v>
      </c>
      <c r="B465" s="12">
        <v>230</v>
      </c>
      <c r="C465" s="15">
        <v>2000</v>
      </c>
      <c r="D465" s="15">
        <v>2000</v>
      </c>
      <c r="E465" s="12" t="s">
        <v>0</v>
      </c>
      <c r="F465" s="13">
        <v>2.2999999999999998</v>
      </c>
    </row>
    <row r="466" spans="1:6" ht="15" customHeight="1" x14ac:dyDescent="0.2">
      <c r="A466" s="86" t="s">
        <v>368</v>
      </c>
      <c r="B466" s="12">
        <v>153</v>
      </c>
      <c r="C466" s="15">
        <v>2000</v>
      </c>
      <c r="D466" s="15">
        <v>2000</v>
      </c>
      <c r="E466" s="12" t="s">
        <v>0</v>
      </c>
      <c r="F466" s="13">
        <v>2.6</v>
      </c>
    </row>
    <row r="467" spans="1:6" ht="15" customHeight="1" x14ac:dyDescent="0.2">
      <c r="B467" s="12">
        <v>150</v>
      </c>
      <c r="C467" s="15">
        <v>1400</v>
      </c>
      <c r="D467" s="15">
        <v>1400</v>
      </c>
      <c r="E467" s="12" t="s">
        <v>0</v>
      </c>
      <c r="F467" s="13">
        <v>1.8</v>
      </c>
    </row>
    <row r="468" spans="1:6" ht="15" customHeight="1" x14ac:dyDescent="0.2">
      <c r="A468" s="86" t="s">
        <v>841</v>
      </c>
      <c r="B468" s="12">
        <v>187</v>
      </c>
      <c r="C468" s="15">
        <v>2000</v>
      </c>
      <c r="D468" s="15">
        <v>2000</v>
      </c>
      <c r="E468" s="12" t="s">
        <v>0</v>
      </c>
      <c r="F468" s="13">
        <v>3.9</v>
      </c>
    </row>
    <row r="469" spans="1:6" ht="15" customHeight="1" x14ac:dyDescent="0.2">
      <c r="A469" s="86" t="s">
        <v>842</v>
      </c>
      <c r="B469" s="12">
        <v>182</v>
      </c>
      <c r="C469" s="15">
        <v>1500</v>
      </c>
      <c r="D469" s="15">
        <v>1500</v>
      </c>
      <c r="E469" s="12" t="s">
        <v>0</v>
      </c>
      <c r="F469" s="13">
        <v>1.8</v>
      </c>
    </row>
    <row r="470" spans="1:6" ht="15" customHeight="1" x14ac:dyDescent="0.2">
      <c r="A470" s="86" t="s">
        <v>843</v>
      </c>
      <c r="B470" s="12">
        <v>146</v>
      </c>
      <c r="C470" s="15">
        <v>1300</v>
      </c>
      <c r="D470" s="15" t="s">
        <v>769</v>
      </c>
      <c r="E470" s="13">
        <v>7.7</v>
      </c>
      <c r="F470" s="13">
        <v>1.7</v>
      </c>
    </row>
    <row r="471" spans="1:6" ht="15" customHeight="1" x14ac:dyDescent="0.2">
      <c r="A471" s="86" t="s">
        <v>844</v>
      </c>
      <c r="B471" s="12">
        <v>160</v>
      </c>
      <c r="C471" s="15">
        <v>2200</v>
      </c>
      <c r="D471" s="15">
        <v>2200</v>
      </c>
      <c r="E471" s="13" t="s">
        <v>0</v>
      </c>
      <c r="F471" s="13">
        <v>2.2000000000000002</v>
      </c>
    </row>
    <row r="472" spans="1:6" ht="15" customHeight="1" x14ac:dyDescent="0.2">
      <c r="A472" s="86" t="s">
        <v>358</v>
      </c>
      <c r="B472" s="12">
        <v>119</v>
      </c>
      <c r="C472" s="15">
        <v>2500</v>
      </c>
      <c r="D472" s="15">
        <v>2500</v>
      </c>
      <c r="E472" s="13" t="s">
        <v>0</v>
      </c>
      <c r="F472" s="13">
        <v>4.0999999999999996</v>
      </c>
    </row>
    <row r="473" spans="1:6" ht="15" customHeight="1" x14ac:dyDescent="0.2">
      <c r="A473" s="86" t="s">
        <v>546</v>
      </c>
      <c r="B473" s="12">
        <v>162</v>
      </c>
      <c r="C473" s="15">
        <v>2300</v>
      </c>
      <c r="D473" s="15">
        <v>2300</v>
      </c>
      <c r="E473" s="12" t="s">
        <v>0</v>
      </c>
      <c r="F473" s="13">
        <v>3.1</v>
      </c>
    </row>
    <row r="474" spans="1:6" ht="15" customHeight="1" x14ac:dyDescent="0.2">
      <c r="A474" s="86" t="s">
        <v>845</v>
      </c>
      <c r="B474" s="12">
        <v>144</v>
      </c>
      <c r="C474" s="15">
        <v>2200</v>
      </c>
      <c r="D474" s="15">
        <v>2200</v>
      </c>
      <c r="E474" s="12" t="s">
        <v>0</v>
      </c>
      <c r="F474" s="13">
        <v>3.3</v>
      </c>
    </row>
    <row r="475" spans="1:6" ht="15" customHeight="1" x14ac:dyDescent="0.2">
      <c r="A475" s="86" t="s">
        <v>846</v>
      </c>
      <c r="B475" s="12">
        <v>190</v>
      </c>
      <c r="C475" s="15">
        <v>2000</v>
      </c>
      <c r="D475" s="15">
        <v>2000</v>
      </c>
      <c r="E475" s="12" t="s">
        <v>0</v>
      </c>
      <c r="F475" s="13">
        <v>2.7</v>
      </c>
    </row>
    <row r="476" spans="1:6" ht="15" customHeight="1" x14ac:dyDescent="0.2">
      <c r="A476" s="86" t="s">
        <v>551</v>
      </c>
      <c r="B476" s="107">
        <v>133</v>
      </c>
      <c r="C476" s="12" t="s">
        <v>847</v>
      </c>
      <c r="D476" s="12" t="s">
        <v>847</v>
      </c>
      <c r="E476" s="12" t="s">
        <v>0</v>
      </c>
      <c r="F476" s="111">
        <v>2.2000000000000002</v>
      </c>
    </row>
    <row r="477" spans="1:6" ht="15" customHeight="1" x14ac:dyDescent="0.2">
      <c r="A477" s="86" t="s">
        <v>848</v>
      </c>
      <c r="B477" s="12">
        <v>145</v>
      </c>
      <c r="C477" s="12" t="s">
        <v>849</v>
      </c>
      <c r="D477" s="12" t="s">
        <v>849</v>
      </c>
      <c r="E477" s="12" t="s">
        <v>0</v>
      </c>
      <c r="F477" s="13">
        <v>4.0999999999999996</v>
      </c>
    </row>
    <row r="478" spans="1:6" ht="15" customHeight="1" x14ac:dyDescent="0.2">
      <c r="A478" s="86" t="s">
        <v>850</v>
      </c>
      <c r="B478" s="12">
        <v>206</v>
      </c>
      <c r="C478" s="15">
        <v>1800</v>
      </c>
      <c r="D478" s="15">
        <v>1800</v>
      </c>
      <c r="E478" s="12" t="s">
        <v>0</v>
      </c>
      <c r="F478" s="13">
        <v>2.2000000000000002</v>
      </c>
    </row>
    <row r="479" spans="1:6" ht="15" customHeight="1" x14ac:dyDescent="0.2">
      <c r="B479" s="12"/>
      <c r="C479" s="12"/>
      <c r="E479" s="13"/>
    </row>
    <row r="480" spans="1:6" ht="15" customHeight="1" x14ac:dyDescent="0.2">
      <c r="A480" s="8" t="s">
        <v>1698</v>
      </c>
      <c r="D480" s="14"/>
      <c r="E480" s="14"/>
      <c r="F480" s="14"/>
    </row>
    <row r="481" spans="1:6" ht="15" customHeight="1" x14ac:dyDescent="0.2">
      <c r="A481" s="86" t="s">
        <v>1882</v>
      </c>
      <c r="B481" s="12">
        <v>201</v>
      </c>
      <c r="C481" s="12" t="s">
        <v>39</v>
      </c>
      <c r="D481" s="15">
        <v>1800</v>
      </c>
      <c r="E481" s="12" t="s">
        <v>40</v>
      </c>
      <c r="F481" s="13">
        <v>3</v>
      </c>
    </row>
    <row r="482" spans="1:6" ht="15" customHeight="1" x14ac:dyDescent="0.2">
      <c r="A482" s="86" t="s">
        <v>475</v>
      </c>
      <c r="B482" s="12">
        <v>178</v>
      </c>
      <c r="C482" s="15" t="s">
        <v>735</v>
      </c>
      <c r="D482" s="12" t="s">
        <v>1409</v>
      </c>
      <c r="E482" s="13" t="s">
        <v>0</v>
      </c>
      <c r="F482" s="12">
        <v>2.6</v>
      </c>
    </row>
    <row r="483" spans="1:6" ht="15" customHeight="1" x14ac:dyDescent="0.2">
      <c r="B483" s="12"/>
      <c r="C483" s="15"/>
      <c r="E483" s="13"/>
      <c r="F483" s="12"/>
    </row>
    <row r="484" spans="1:6" ht="15" customHeight="1" x14ac:dyDescent="0.2">
      <c r="A484" s="8" t="s">
        <v>76</v>
      </c>
      <c r="B484" s="12"/>
      <c r="C484" s="12"/>
      <c r="E484" s="13"/>
    </row>
    <row r="485" spans="1:6" ht="15" customHeight="1" x14ac:dyDescent="0.2">
      <c r="A485" s="86" t="s">
        <v>561</v>
      </c>
      <c r="B485" s="12">
        <v>242</v>
      </c>
      <c r="C485" s="12" t="s">
        <v>39</v>
      </c>
      <c r="D485" s="15">
        <v>1300</v>
      </c>
      <c r="E485" s="13" t="s">
        <v>40</v>
      </c>
      <c r="F485" s="13">
        <v>2.4</v>
      </c>
    </row>
    <row r="486" spans="1:6" ht="15" customHeight="1" x14ac:dyDescent="0.2">
      <c r="B486" s="12"/>
      <c r="C486" s="12"/>
      <c r="E486" s="13"/>
    </row>
    <row r="487" spans="1:6" ht="15" customHeight="1" x14ac:dyDescent="0.2">
      <c r="A487" s="8" t="s">
        <v>78</v>
      </c>
      <c r="B487" s="12"/>
      <c r="C487" s="12"/>
      <c r="E487" s="13"/>
    </row>
    <row r="488" spans="1:6" ht="15" customHeight="1" x14ac:dyDescent="0.2">
      <c r="A488" s="86" t="s">
        <v>785</v>
      </c>
      <c r="B488" s="12">
        <v>190</v>
      </c>
      <c r="C488" s="12" t="s">
        <v>39</v>
      </c>
      <c r="D488" s="15">
        <v>2200</v>
      </c>
      <c r="E488" s="13" t="s">
        <v>40</v>
      </c>
      <c r="F488" s="13">
        <v>2.6</v>
      </c>
    </row>
    <row r="489" spans="1:6" ht="15" customHeight="1" x14ac:dyDescent="0.2">
      <c r="A489" s="86" t="s">
        <v>851</v>
      </c>
      <c r="B489" s="15">
        <v>196</v>
      </c>
      <c r="C489" s="15">
        <v>2500</v>
      </c>
      <c r="D489" s="15">
        <v>2500</v>
      </c>
      <c r="E489" s="12" t="s">
        <v>0</v>
      </c>
      <c r="F489" s="13">
        <v>3</v>
      </c>
    </row>
    <row r="490" spans="1:6" ht="15" customHeight="1" x14ac:dyDescent="0.2">
      <c r="A490" s="86" t="s">
        <v>852</v>
      </c>
      <c r="B490" s="16">
        <v>124</v>
      </c>
      <c r="C490" s="15">
        <v>1600</v>
      </c>
      <c r="D490" s="15">
        <v>1600</v>
      </c>
      <c r="E490" s="12" t="s">
        <v>0</v>
      </c>
      <c r="F490" s="13">
        <v>1.7</v>
      </c>
    </row>
    <row r="491" spans="1:6" ht="15" customHeight="1" x14ac:dyDescent="0.2">
      <c r="A491" s="86" t="s">
        <v>853</v>
      </c>
      <c r="B491" s="12">
        <v>124</v>
      </c>
      <c r="C491" s="15">
        <v>2000</v>
      </c>
      <c r="D491" s="15">
        <v>2000</v>
      </c>
      <c r="E491" s="12" t="s">
        <v>0</v>
      </c>
      <c r="F491" s="13">
        <v>2.2000000000000002</v>
      </c>
    </row>
    <row r="492" spans="1:6" ht="15" customHeight="1" x14ac:dyDescent="0.2">
      <c r="A492" s="86" t="s">
        <v>854</v>
      </c>
      <c r="B492" s="16">
        <v>184</v>
      </c>
      <c r="C492" s="15">
        <v>2900</v>
      </c>
      <c r="D492" s="15">
        <v>2900</v>
      </c>
      <c r="E492" s="13" t="s">
        <v>0</v>
      </c>
      <c r="F492" s="13">
        <v>2.1</v>
      </c>
    </row>
    <row r="493" spans="1:6" ht="15" customHeight="1" x14ac:dyDescent="0.2">
      <c r="A493" s="86" t="s">
        <v>855</v>
      </c>
      <c r="B493" s="16">
        <v>185</v>
      </c>
      <c r="C493" s="15">
        <v>1700</v>
      </c>
      <c r="D493" s="15">
        <v>1700</v>
      </c>
      <c r="E493" s="13" t="s">
        <v>0</v>
      </c>
      <c r="F493" s="13">
        <v>2.4</v>
      </c>
    </row>
    <row r="494" spans="1:6" ht="15" customHeight="1" x14ac:dyDescent="0.2">
      <c r="B494" s="16"/>
      <c r="C494" s="15"/>
      <c r="D494" s="15"/>
      <c r="E494" s="13"/>
    </row>
    <row r="495" spans="1:6" ht="15" customHeight="1" x14ac:dyDescent="0.2">
      <c r="A495" s="8" t="s">
        <v>105</v>
      </c>
      <c r="B495" s="16"/>
      <c r="C495" s="15"/>
      <c r="D495" s="15"/>
      <c r="E495" s="13"/>
    </row>
    <row r="496" spans="1:6" ht="15" customHeight="1" x14ac:dyDescent="0.2">
      <c r="A496" s="86" t="s">
        <v>856</v>
      </c>
      <c r="B496" s="16">
        <v>112</v>
      </c>
      <c r="C496" s="15" t="s">
        <v>39</v>
      </c>
      <c r="D496" s="15">
        <v>1500</v>
      </c>
      <c r="E496" s="13" t="s">
        <v>40</v>
      </c>
      <c r="F496" s="13">
        <v>2.7692307692307692</v>
      </c>
    </row>
    <row r="497" spans="1:6" ht="15" customHeight="1" x14ac:dyDescent="0.2">
      <c r="A497" s="86" t="s">
        <v>857</v>
      </c>
      <c r="B497" s="16">
        <v>118</v>
      </c>
      <c r="C497" s="15">
        <v>2500</v>
      </c>
      <c r="D497" s="15">
        <v>2500</v>
      </c>
      <c r="E497" s="13" t="s">
        <v>0</v>
      </c>
      <c r="F497" s="13">
        <v>3.8</v>
      </c>
    </row>
    <row r="498" spans="1:6" ht="15" customHeight="1" x14ac:dyDescent="0.2">
      <c r="B498" s="16"/>
      <c r="C498" s="15"/>
      <c r="D498" s="15"/>
      <c r="E498" s="13"/>
    </row>
    <row r="499" spans="1:6" ht="15" customHeight="1" x14ac:dyDescent="0.2">
      <c r="A499" s="8" t="s">
        <v>1702</v>
      </c>
      <c r="B499" s="12"/>
      <c r="C499" s="15"/>
      <c r="E499" s="13"/>
      <c r="F499" s="12"/>
    </row>
    <row r="500" spans="1:6" ht="15" customHeight="1" x14ac:dyDescent="0.2">
      <c r="A500" s="86" t="s">
        <v>1753</v>
      </c>
      <c r="B500" s="12">
        <v>126</v>
      </c>
      <c r="C500" s="15" t="s">
        <v>800</v>
      </c>
      <c r="D500" s="15" t="s">
        <v>800</v>
      </c>
      <c r="E500" s="13" t="s">
        <v>0</v>
      </c>
      <c r="F500" s="12">
        <v>4.8</v>
      </c>
    </row>
    <row r="501" spans="1:6" ht="15" customHeight="1" x14ac:dyDescent="0.2">
      <c r="B501" s="12"/>
      <c r="C501" s="15"/>
      <c r="E501" s="13"/>
      <c r="F501" s="12"/>
    </row>
    <row r="502" spans="1:6" ht="15" customHeight="1" x14ac:dyDescent="0.2">
      <c r="A502" s="8" t="s">
        <v>1705</v>
      </c>
      <c r="B502" s="12"/>
      <c r="C502" s="12"/>
      <c r="E502" s="108"/>
      <c r="F502" s="12"/>
    </row>
    <row r="503" spans="1:6" ht="15" customHeight="1" x14ac:dyDescent="0.2">
      <c r="A503" s="86" t="s">
        <v>1862</v>
      </c>
      <c r="B503" s="12">
        <v>276</v>
      </c>
      <c r="C503" s="15">
        <v>4500</v>
      </c>
      <c r="D503" s="15">
        <v>4500</v>
      </c>
      <c r="E503" s="13" t="s">
        <v>0</v>
      </c>
      <c r="F503" s="12">
        <v>3.9</v>
      </c>
    </row>
    <row r="504" spans="1:6" ht="15" customHeight="1" x14ac:dyDescent="0.2">
      <c r="A504" s="86" t="s">
        <v>1708</v>
      </c>
      <c r="B504" s="12">
        <v>209</v>
      </c>
      <c r="C504" s="12" t="s">
        <v>39</v>
      </c>
      <c r="D504" s="15">
        <v>2100</v>
      </c>
      <c r="E504" s="13" t="s">
        <v>40</v>
      </c>
      <c r="F504" s="12">
        <v>3.2</v>
      </c>
    </row>
    <row r="505" spans="1:6" ht="15" customHeight="1" x14ac:dyDescent="0.2">
      <c r="A505" s="86" t="s">
        <v>1883</v>
      </c>
      <c r="B505" s="12">
        <v>286</v>
      </c>
      <c r="C505" s="12" t="s">
        <v>39</v>
      </c>
      <c r="D505" s="15">
        <v>4200</v>
      </c>
      <c r="E505" s="13" t="s">
        <v>40</v>
      </c>
      <c r="F505" s="13">
        <v>4</v>
      </c>
    </row>
    <row r="506" spans="1:6" ht="15" customHeight="1" x14ac:dyDescent="0.2">
      <c r="A506" s="86" t="s">
        <v>1884</v>
      </c>
      <c r="B506" s="12">
        <v>158</v>
      </c>
      <c r="C506" s="15">
        <v>1200</v>
      </c>
      <c r="D506" s="12" t="s">
        <v>740</v>
      </c>
      <c r="E506" s="13">
        <v>12.5</v>
      </c>
      <c r="F506" s="12">
        <v>3.2</v>
      </c>
    </row>
    <row r="507" spans="1:6" ht="15" customHeight="1" x14ac:dyDescent="0.2">
      <c r="A507" s="86" t="s">
        <v>1885</v>
      </c>
      <c r="B507" s="12">
        <v>126</v>
      </c>
      <c r="C507" s="15">
        <v>1500</v>
      </c>
      <c r="D507" s="15">
        <v>1500</v>
      </c>
      <c r="E507" s="13" t="s">
        <v>0</v>
      </c>
      <c r="F507" s="12">
        <v>2.6</v>
      </c>
    </row>
    <row r="508" spans="1:6" ht="15" customHeight="1" x14ac:dyDescent="0.2">
      <c r="A508" s="86" t="s">
        <v>545</v>
      </c>
      <c r="B508" s="12">
        <v>210</v>
      </c>
      <c r="C508" s="15" t="s">
        <v>39</v>
      </c>
      <c r="D508" s="15">
        <v>2800</v>
      </c>
      <c r="E508" s="13" t="s">
        <v>40</v>
      </c>
      <c r="F508" s="12">
        <v>4.7</v>
      </c>
    </row>
    <row r="509" spans="1:6" ht="15" customHeight="1" x14ac:dyDescent="0.2">
      <c r="A509" s="86" t="s">
        <v>1716</v>
      </c>
      <c r="B509" s="12">
        <v>212</v>
      </c>
      <c r="C509" s="15">
        <v>3360</v>
      </c>
      <c r="D509" s="15">
        <v>3360</v>
      </c>
      <c r="E509" s="13" t="s">
        <v>0</v>
      </c>
      <c r="F509" s="12">
        <v>4.9000000000000004</v>
      </c>
    </row>
    <row r="510" spans="1:6" ht="15" customHeight="1" x14ac:dyDescent="0.2">
      <c r="A510" s="86" t="s">
        <v>1886</v>
      </c>
      <c r="B510" s="12">
        <v>129</v>
      </c>
      <c r="C510" s="15">
        <v>1500</v>
      </c>
      <c r="D510" s="15">
        <v>1500</v>
      </c>
      <c r="E510" s="13" t="s">
        <v>0</v>
      </c>
      <c r="F510" s="12">
        <v>3.1</v>
      </c>
    </row>
    <row r="511" spans="1:6" ht="15" customHeight="1" x14ac:dyDescent="0.2">
      <c r="A511" s="86" t="s">
        <v>1555</v>
      </c>
      <c r="B511" s="12">
        <v>193</v>
      </c>
      <c r="C511" s="15">
        <v>3500</v>
      </c>
      <c r="D511" s="15">
        <v>3500</v>
      </c>
      <c r="E511" s="13" t="s">
        <v>0</v>
      </c>
      <c r="F511" s="13">
        <v>5.0999999999999996</v>
      </c>
    </row>
    <row r="512" spans="1:6" ht="15" customHeight="1" x14ac:dyDescent="0.2">
      <c r="A512" s="86" t="s">
        <v>1845</v>
      </c>
      <c r="B512" s="12">
        <v>138</v>
      </c>
      <c r="C512" s="15">
        <v>2000</v>
      </c>
      <c r="D512" s="15">
        <v>2000</v>
      </c>
      <c r="E512" s="13" t="s">
        <v>0</v>
      </c>
      <c r="F512" s="13">
        <v>3.6</v>
      </c>
    </row>
    <row r="513" spans="1:6" ht="15" customHeight="1" x14ac:dyDescent="0.2">
      <c r="A513" s="86" t="s">
        <v>1808</v>
      </c>
      <c r="B513" s="12">
        <v>140</v>
      </c>
      <c r="C513" s="15" t="s">
        <v>39</v>
      </c>
      <c r="D513" s="15">
        <v>1800</v>
      </c>
      <c r="E513" s="13" t="s">
        <v>40</v>
      </c>
      <c r="F513" s="12">
        <v>3.7</v>
      </c>
    </row>
    <row r="514" spans="1:6" ht="15" customHeight="1" x14ac:dyDescent="0.2">
      <c r="A514" s="86" t="s">
        <v>423</v>
      </c>
      <c r="B514" s="12">
        <v>126</v>
      </c>
      <c r="C514" s="15" t="s">
        <v>39</v>
      </c>
      <c r="D514" s="15">
        <v>1400</v>
      </c>
      <c r="E514" s="13" t="s">
        <v>40</v>
      </c>
      <c r="F514" s="12">
        <v>2.8</v>
      </c>
    </row>
    <row r="515" spans="1:6" ht="15" customHeight="1" x14ac:dyDescent="0.2">
      <c r="A515" s="86" t="s">
        <v>1880</v>
      </c>
      <c r="B515" s="12">
        <v>219</v>
      </c>
      <c r="C515" s="15">
        <v>1600</v>
      </c>
      <c r="D515" s="15">
        <v>1600</v>
      </c>
      <c r="E515" s="12" t="s">
        <v>0</v>
      </c>
      <c r="F515" s="12">
        <v>2.2000000000000002</v>
      </c>
    </row>
    <row r="516" spans="1:6" ht="15" customHeight="1" x14ac:dyDescent="0.2">
      <c r="A516" s="86"/>
      <c r="B516" s="12"/>
      <c r="C516" s="15"/>
      <c r="D516" s="15"/>
      <c r="E516" s="12"/>
      <c r="F516" s="12"/>
    </row>
    <row r="517" spans="1:6" ht="15" customHeight="1" x14ac:dyDescent="0.2">
      <c r="B517" s="12"/>
      <c r="C517" s="12"/>
      <c r="D517" s="49"/>
      <c r="E517" s="49"/>
      <c r="F517" s="49"/>
    </row>
    <row r="518" spans="1:6" ht="15" customHeight="1" x14ac:dyDescent="0.2">
      <c r="A518" s="80" t="s">
        <v>858</v>
      </c>
      <c r="B518" s="103"/>
      <c r="C518" s="103"/>
      <c r="D518" s="103"/>
      <c r="E518" s="113"/>
      <c r="F518" s="113"/>
    </row>
    <row r="519" spans="1:6" ht="15" customHeight="1" x14ac:dyDescent="0.2">
      <c r="A519" s="8"/>
      <c r="B519" s="12"/>
      <c r="C519" s="12"/>
      <c r="E519" s="13"/>
    </row>
    <row r="520" spans="1:6" ht="15" customHeight="1" x14ac:dyDescent="0.2">
      <c r="A520" s="8" t="s">
        <v>78</v>
      </c>
      <c r="B520" s="12"/>
      <c r="C520" s="12"/>
      <c r="E520" s="13"/>
      <c r="F520" s="108"/>
    </row>
    <row r="521" spans="1:6" ht="15" customHeight="1" x14ac:dyDescent="0.2">
      <c r="A521" s="86" t="s">
        <v>532</v>
      </c>
      <c r="B521" s="12">
        <v>141</v>
      </c>
      <c r="C521" s="15">
        <v>1850</v>
      </c>
      <c r="D521" s="15">
        <v>1850</v>
      </c>
      <c r="E521" s="12" t="s">
        <v>0</v>
      </c>
      <c r="F521" s="13">
        <v>2.2000000000000002</v>
      </c>
    </row>
    <row r="522" spans="1:6" ht="15" customHeight="1" x14ac:dyDescent="0.2">
      <c r="B522" s="12"/>
      <c r="C522" s="15"/>
      <c r="D522" s="15"/>
      <c r="E522" s="13"/>
    </row>
    <row r="523" spans="1:6" ht="15" customHeight="1" x14ac:dyDescent="0.2">
      <c r="B523" s="12"/>
      <c r="C523" s="12"/>
      <c r="E523" s="13"/>
      <c r="F523" s="108"/>
    </row>
    <row r="524" spans="1:6" ht="15" customHeight="1" x14ac:dyDescent="0.2">
      <c r="A524" s="80" t="s">
        <v>182</v>
      </c>
      <c r="B524" s="103"/>
      <c r="C524" s="103"/>
      <c r="D524" s="103"/>
      <c r="E524" s="113"/>
      <c r="F524" s="113"/>
    </row>
    <row r="525" spans="1:6" ht="15" customHeight="1" x14ac:dyDescent="0.2">
      <c r="A525" s="8"/>
      <c r="B525" s="15"/>
      <c r="C525" s="12"/>
      <c r="E525" s="13"/>
    </row>
    <row r="526" spans="1:6" ht="15" customHeight="1" x14ac:dyDescent="0.2">
      <c r="A526" s="8" t="s">
        <v>70</v>
      </c>
      <c r="B526" s="15"/>
      <c r="C526" s="12"/>
      <c r="E526" s="13"/>
    </row>
    <row r="527" spans="1:6" ht="15" customHeight="1" x14ac:dyDescent="0.2">
      <c r="A527" s="86" t="s">
        <v>859</v>
      </c>
      <c r="B527" s="15">
        <v>107</v>
      </c>
      <c r="C527" s="15">
        <v>2200</v>
      </c>
      <c r="D527" s="15">
        <v>2200</v>
      </c>
      <c r="E527" s="12" t="s">
        <v>0</v>
      </c>
      <c r="F527" s="13">
        <v>2.2000000000000002</v>
      </c>
    </row>
    <row r="528" spans="1:6" ht="15" customHeight="1" x14ac:dyDescent="0.2">
      <c r="A528" s="86" t="s">
        <v>324</v>
      </c>
      <c r="B528" s="12">
        <v>170</v>
      </c>
      <c r="C528" s="15">
        <v>1200</v>
      </c>
      <c r="D528" s="15">
        <v>1200</v>
      </c>
      <c r="E528" s="12" t="s">
        <v>0</v>
      </c>
      <c r="F528" s="13">
        <v>1.4</v>
      </c>
    </row>
    <row r="529" spans="1:6" ht="15" customHeight="1" x14ac:dyDescent="0.2">
      <c r="B529" s="12"/>
      <c r="C529" s="15"/>
      <c r="D529" s="15"/>
      <c r="E529" s="13"/>
    </row>
    <row r="530" spans="1:6" ht="15" customHeight="1" x14ac:dyDescent="0.2">
      <c r="A530" s="8"/>
      <c r="B530" s="12"/>
      <c r="C530" s="12"/>
      <c r="E530" s="13"/>
    </row>
    <row r="531" spans="1:6" ht="15" customHeight="1" x14ac:dyDescent="0.2">
      <c r="A531" s="80" t="s">
        <v>186</v>
      </c>
      <c r="B531" s="103"/>
      <c r="C531" s="103"/>
      <c r="D531" s="103"/>
      <c r="E531" s="113"/>
      <c r="F531" s="113"/>
    </row>
    <row r="532" spans="1:6" ht="15" customHeight="1" x14ac:dyDescent="0.2">
      <c r="A532" s="8"/>
      <c r="B532" s="12"/>
      <c r="C532" s="12"/>
      <c r="E532" s="13"/>
    </row>
    <row r="533" spans="1:6" ht="15" customHeight="1" x14ac:dyDescent="0.2">
      <c r="A533" s="8" t="s">
        <v>70</v>
      </c>
      <c r="B533" s="12"/>
      <c r="C533" s="12"/>
      <c r="E533" s="13"/>
      <c r="F533" s="108"/>
    </row>
    <row r="534" spans="1:6" ht="15" customHeight="1" x14ac:dyDescent="0.2">
      <c r="A534" s="86" t="s">
        <v>582</v>
      </c>
      <c r="B534" s="16">
        <v>139</v>
      </c>
      <c r="C534" s="15">
        <v>1500</v>
      </c>
      <c r="D534" s="15">
        <v>1500</v>
      </c>
      <c r="E534" s="31" t="s">
        <v>0</v>
      </c>
      <c r="F534" s="13">
        <v>1.2</v>
      </c>
    </row>
    <row r="535" spans="1:6" ht="15" customHeight="1" x14ac:dyDescent="0.2">
      <c r="B535" s="16"/>
      <c r="C535" s="12"/>
      <c r="E535" s="109"/>
      <c r="F535" s="12"/>
    </row>
    <row r="536" spans="1:6" ht="15" customHeight="1" x14ac:dyDescent="0.2">
      <c r="B536" s="12"/>
      <c r="C536" s="12"/>
    </row>
    <row r="537" spans="1:6" ht="15" customHeight="1" x14ac:dyDescent="0.2">
      <c r="A537" s="80" t="s">
        <v>860</v>
      </c>
      <c r="B537" s="103"/>
      <c r="C537" s="103"/>
      <c r="D537" s="103"/>
      <c r="E537" s="113"/>
      <c r="F537" s="113"/>
    </row>
    <row r="538" spans="1:6" ht="15" customHeight="1" x14ac:dyDescent="0.2">
      <c r="B538" s="107"/>
      <c r="C538" s="12"/>
      <c r="E538" s="13"/>
      <c r="F538" s="111"/>
    </row>
    <row r="539" spans="1:6" ht="15" customHeight="1" x14ac:dyDescent="0.2">
      <c r="A539" s="8" t="s">
        <v>70</v>
      </c>
      <c r="B539" s="12"/>
      <c r="C539" s="12"/>
      <c r="E539" s="13"/>
    </row>
    <row r="540" spans="1:6" ht="15" customHeight="1" x14ac:dyDescent="0.2">
      <c r="A540" s="86" t="s">
        <v>445</v>
      </c>
      <c r="B540" s="12">
        <v>122</v>
      </c>
      <c r="C540" s="15">
        <v>2000</v>
      </c>
      <c r="D540" s="15">
        <v>2100</v>
      </c>
      <c r="E540" s="13">
        <v>5</v>
      </c>
      <c r="F540" s="13">
        <v>3.4</v>
      </c>
    </row>
    <row r="541" spans="1:6" ht="15" customHeight="1" x14ac:dyDescent="0.2">
      <c r="A541" s="86" t="s">
        <v>861</v>
      </c>
      <c r="B541" s="12">
        <v>150</v>
      </c>
      <c r="C541" s="12" t="s">
        <v>834</v>
      </c>
      <c r="D541" s="12" t="s">
        <v>834</v>
      </c>
      <c r="E541" s="12" t="s">
        <v>0</v>
      </c>
      <c r="F541" s="13">
        <v>3.1</v>
      </c>
    </row>
    <row r="542" spans="1:6" ht="15" customHeight="1" x14ac:dyDescent="0.2">
      <c r="A542" s="86" t="s">
        <v>591</v>
      </c>
      <c r="B542" s="12">
        <v>122</v>
      </c>
      <c r="C542" s="12" t="s">
        <v>862</v>
      </c>
      <c r="D542" s="15" t="s">
        <v>863</v>
      </c>
      <c r="E542" s="13">
        <v>3.5</v>
      </c>
      <c r="F542" s="13">
        <v>4.9000000000000004</v>
      </c>
    </row>
    <row r="543" spans="1:6" ht="15" customHeight="1" x14ac:dyDescent="0.2">
      <c r="B543" s="12"/>
      <c r="C543" s="12"/>
      <c r="E543" s="13"/>
    </row>
    <row r="544" spans="1:6" ht="15" customHeight="1" x14ac:dyDescent="0.2">
      <c r="A544" s="8" t="s">
        <v>78</v>
      </c>
      <c r="B544" s="12"/>
      <c r="C544" s="12"/>
      <c r="E544" s="13"/>
    </row>
    <row r="545" spans="1:6" ht="15" customHeight="1" x14ac:dyDescent="0.2">
      <c r="A545" s="86" t="s">
        <v>594</v>
      </c>
      <c r="B545" s="12">
        <v>167</v>
      </c>
      <c r="C545" s="12" t="s">
        <v>864</v>
      </c>
      <c r="D545" s="12" t="s">
        <v>864</v>
      </c>
      <c r="E545" s="12" t="s">
        <v>0</v>
      </c>
      <c r="F545" s="13">
        <v>3.1</v>
      </c>
    </row>
    <row r="546" spans="1:6" ht="15" customHeight="1" x14ac:dyDescent="0.2">
      <c r="B546" s="12"/>
      <c r="C546" s="12"/>
      <c r="E546" s="13"/>
    </row>
    <row r="547" spans="1:6" ht="15" customHeight="1" x14ac:dyDescent="0.2">
      <c r="A547" s="8" t="s">
        <v>1698</v>
      </c>
      <c r="B547" s="16"/>
      <c r="C547" s="12"/>
      <c r="E547" s="109"/>
      <c r="F547" s="12"/>
    </row>
    <row r="548" spans="1:6" ht="15" customHeight="1" x14ac:dyDescent="0.2">
      <c r="A548" s="86" t="s">
        <v>1887</v>
      </c>
      <c r="B548" s="16">
        <v>260</v>
      </c>
      <c r="C548" s="15">
        <v>2500</v>
      </c>
      <c r="D548" s="15">
        <v>2500</v>
      </c>
      <c r="E548" s="12" t="s">
        <v>0</v>
      </c>
      <c r="F548" s="12">
        <v>2.8</v>
      </c>
    </row>
    <row r="549" spans="1:6" ht="15" customHeight="1" x14ac:dyDescent="0.2">
      <c r="B549" s="16"/>
      <c r="C549" s="12"/>
      <c r="E549" s="109" t="s">
        <v>1888</v>
      </c>
      <c r="F549" s="12"/>
    </row>
    <row r="550" spans="1:6" ht="15" customHeight="1" x14ac:dyDescent="0.2">
      <c r="A550" s="8" t="s">
        <v>1705</v>
      </c>
      <c r="B550" s="12"/>
      <c r="C550" s="49"/>
      <c r="E550" s="108"/>
      <c r="F550" s="108"/>
    </row>
    <row r="551" spans="1:6" ht="15" customHeight="1" x14ac:dyDescent="0.2">
      <c r="A551" s="86" t="s">
        <v>1889</v>
      </c>
      <c r="B551" s="12">
        <v>535</v>
      </c>
      <c r="C551" s="15">
        <v>3200</v>
      </c>
      <c r="D551" s="15">
        <v>3200</v>
      </c>
      <c r="E551" s="13" t="s">
        <v>0</v>
      </c>
      <c r="F551" s="13">
        <v>2.2000000000000002</v>
      </c>
    </row>
    <row r="552" spans="1:6" ht="15" customHeight="1" x14ac:dyDescent="0.2">
      <c r="A552" s="86" t="s">
        <v>1890</v>
      </c>
      <c r="B552" s="12">
        <v>248</v>
      </c>
      <c r="C552" s="15">
        <v>2500</v>
      </c>
      <c r="D552" s="15">
        <v>2500</v>
      </c>
      <c r="E552" s="13" t="s">
        <v>0</v>
      </c>
      <c r="F552" s="13">
        <v>2.2999999999999998</v>
      </c>
    </row>
    <row r="553" spans="1:6" ht="15" customHeight="1" x14ac:dyDescent="0.2">
      <c r="A553" s="86" t="s">
        <v>1891</v>
      </c>
      <c r="B553" s="12">
        <v>263</v>
      </c>
      <c r="C553" s="15" t="s">
        <v>39</v>
      </c>
      <c r="D553" s="15">
        <v>2500</v>
      </c>
      <c r="E553" s="13" t="s">
        <v>40</v>
      </c>
      <c r="F553" s="13">
        <v>4.5999999999999996</v>
      </c>
    </row>
    <row r="554" spans="1:6" ht="15" customHeight="1" x14ac:dyDescent="0.2">
      <c r="A554" s="86" t="s">
        <v>1837</v>
      </c>
      <c r="B554" s="12">
        <v>255</v>
      </c>
      <c r="C554" s="15">
        <v>1800</v>
      </c>
      <c r="D554" s="15" t="s">
        <v>983</v>
      </c>
      <c r="E554" s="13">
        <v>5</v>
      </c>
      <c r="F554" s="13">
        <v>2</v>
      </c>
    </row>
    <row r="555" spans="1:6" ht="15" customHeight="1" x14ac:dyDescent="0.2">
      <c r="A555" s="86" t="s">
        <v>1892</v>
      </c>
      <c r="B555" s="12">
        <v>231</v>
      </c>
      <c r="C555" s="15" t="s">
        <v>39</v>
      </c>
      <c r="D555" s="15">
        <v>2000</v>
      </c>
      <c r="E555" s="13" t="s">
        <v>40</v>
      </c>
      <c r="F555" s="13">
        <v>2.2000000000000002</v>
      </c>
    </row>
    <row r="556" spans="1:6" ht="15" customHeight="1" x14ac:dyDescent="0.2">
      <c r="A556" s="86" t="s">
        <v>1879</v>
      </c>
      <c r="B556" s="12">
        <v>401</v>
      </c>
      <c r="C556" s="15" t="s">
        <v>39</v>
      </c>
      <c r="D556" s="12" t="s">
        <v>1157</v>
      </c>
      <c r="E556" s="13" t="s">
        <v>40</v>
      </c>
      <c r="F556" s="13">
        <v>2</v>
      </c>
    </row>
    <row r="557" spans="1:6" ht="15" customHeight="1" x14ac:dyDescent="0.2">
      <c r="A557" s="86"/>
      <c r="B557" s="12"/>
      <c r="C557" s="15"/>
      <c r="E557" s="13"/>
    </row>
    <row r="558" spans="1:6" ht="15" customHeight="1" x14ac:dyDescent="0.2">
      <c r="B558" s="12"/>
      <c r="C558" s="12"/>
    </row>
    <row r="559" spans="1:6" ht="15" customHeight="1" x14ac:dyDescent="0.2">
      <c r="A559" s="80" t="s">
        <v>865</v>
      </c>
      <c r="B559" s="103"/>
      <c r="C559" s="103"/>
      <c r="D559" s="103"/>
      <c r="E559" s="113"/>
      <c r="F559" s="113"/>
    </row>
    <row r="560" spans="1:6" ht="15" customHeight="1" x14ac:dyDescent="0.2">
      <c r="A560" s="70"/>
      <c r="B560" s="12"/>
      <c r="C560" s="12"/>
      <c r="E560" s="110"/>
    </row>
    <row r="561" spans="1:6" ht="15" customHeight="1" x14ac:dyDescent="0.2">
      <c r="A561" s="8" t="s">
        <v>70</v>
      </c>
      <c r="B561" s="12"/>
      <c r="C561" s="12"/>
      <c r="E561" s="110"/>
    </row>
    <row r="562" spans="1:6" ht="15" customHeight="1" x14ac:dyDescent="0.2">
      <c r="A562" s="86" t="s">
        <v>600</v>
      </c>
      <c r="B562" s="12">
        <v>56</v>
      </c>
      <c r="C562" s="12">
        <v>700</v>
      </c>
      <c r="D562" s="12">
        <v>700</v>
      </c>
      <c r="E562" s="12" t="s">
        <v>0</v>
      </c>
      <c r="F562" s="13">
        <v>4.4000000000000004</v>
      </c>
    </row>
    <row r="563" spans="1:6" ht="15" customHeight="1" x14ac:dyDescent="0.2">
      <c r="A563" s="8"/>
      <c r="B563" s="12"/>
      <c r="C563" s="12"/>
      <c r="E563" s="13"/>
    </row>
    <row r="564" spans="1:6" ht="15" customHeight="1" x14ac:dyDescent="0.2">
      <c r="A564" s="8" t="s">
        <v>78</v>
      </c>
      <c r="B564" s="12"/>
      <c r="C564" s="12"/>
      <c r="E564" s="13"/>
      <c r="F564" s="108"/>
    </row>
    <row r="565" spans="1:6" ht="15" customHeight="1" x14ac:dyDescent="0.2">
      <c r="A565" s="86" t="s">
        <v>866</v>
      </c>
      <c r="B565" s="12">
        <v>61</v>
      </c>
      <c r="C565" s="15">
        <v>1000</v>
      </c>
      <c r="D565" s="15">
        <v>1000</v>
      </c>
      <c r="E565" s="13" t="s">
        <v>0</v>
      </c>
      <c r="F565" s="13">
        <v>3.5</v>
      </c>
    </row>
    <row r="566" spans="1:6" ht="15" customHeight="1" x14ac:dyDescent="0.2">
      <c r="A566" s="8"/>
      <c r="B566" s="12"/>
      <c r="C566" s="12"/>
      <c r="E566" s="13"/>
    </row>
    <row r="567" spans="1:6" ht="15" customHeight="1" x14ac:dyDescent="0.2">
      <c r="A567" s="8" t="s">
        <v>105</v>
      </c>
      <c r="B567" s="12"/>
      <c r="C567" s="12"/>
      <c r="E567" s="13"/>
      <c r="F567" s="108"/>
    </row>
    <row r="568" spans="1:6" ht="15" customHeight="1" x14ac:dyDescent="0.2">
      <c r="A568" s="86" t="s">
        <v>616</v>
      </c>
      <c r="B568" s="16">
        <v>60</v>
      </c>
      <c r="C568" s="12" t="s">
        <v>39</v>
      </c>
      <c r="D568" s="12">
        <v>800</v>
      </c>
      <c r="E568" s="13" t="s">
        <v>40</v>
      </c>
      <c r="F568" s="13">
        <v>4.8</v>
      </c>
    </row>
    <row r="569" spans="1:6" ht="15" customHeight="1" x14ac:dyDescent="0.2">
      <c r="A569" s="86" t="s">
        <v>867</v>
      </c>
      <c r="B569" s="16">
        <v>56</v>
      </c>
      <c r="C569" s="15">
        <v>600</v>
      </c>
      <c r="D569" s="15">
        <v>600</v>
      </c>
      <c r="E569" s="13" t="s">
        <v>0</v>
      </c>
      <c r="F569" s="13">
        <v>4.2</v>
      </c>
    </row>
    <row r="570" spans="1:6" ht="15" customHeight="1" x14ac:dyDescent="0.2">
      <c r="B570" s="12"/>
      <c r="C570" s="12"/>
      <c r="F570" s="49"/>
    </row>
    <row r="571" spans="1:6" ht="15" customHeight="1" x14ac:dyDescent="0.2">
      <c r="A571" s="8" t="s">
        <v>1705</v>
      </c>
      <c r="B571" s="12"/>
      <c r="C571" s="12"/>
      <c r="D571" s="49"/>
      <c r="E571" s="108"/>
      <c r="F571" s="108"/>
    </row>
    <row r="572" spans="1:6" ht="15" customHeight="1" x14ac:dyDescent="0.2">
      <c r="A572" s="86" t="s">
        <v>1893</v>
      </c>
      <c r="B572" s="12">
        <v>64</v>
      </c>
      <c r="C572" s="12">
        <v>700</v>
      </c>
      <c r="D572" s="12" t="s">
        <v>1894</v>
      </c>
      <c r="E572" s="13" t="s">
        <v>0</v>
      </c>
      <c r="F572" s="13">
        <v>9.8000000000000007</v>
      </c>
    </row>
    <row r="573" spans="1:6" ht="15" customHeight="1" x14ac:dyDescent="0.2">
      <c r="A573" s="86" t="s">
        <v>1735</v>
      </c>
      <c r="B573" s="15">
        <v>52</v>
      </c>
      <c r="C573" s="12" t="s">
        <v>39</v>
      </c>
      <c r="D573" s="12" t="s">
        <v>1895</v>
      </c>
      <c r="E573" s="13" t="s">
        <v>40</v>
      </c>
      <c r="F573" s="12">
        <v>8.1</v>
      </c>
    </row>
    <row r="574" spans="1:6" ht="15" customHeight="1" x14ac:dyDescent="0.2">
      <c r="A574" s="8"/>
      <c r="B574" s="71"/>
    </row>
    <row r="575" spans="1:6" ht="15" customHeight="1" x14ac:dyDescent="0.2">
      <c r="A575" s="8" t="s">
        <v>84</v>
      </c>
      <c r="B575" s="12"/>
      <c r="C575" s="12"/>
      <c r="E575" s="13"/>
    </row>
    <row r="576" spans="1:6" ht="15" customHeight="1" x14ac:dyDescent="0.2">
      <c r="A576" s="86" t="s">
        <v>868</v>
      </c>
      <c r="B576" s="12">
        <v>57</v>
      </c>
      <c r="C576" s="12" t="s">
        <v>869</v>
      </c>
      <c r="D576" s="12" t="s">
        <v>870</v>
      </c>
      <c r="E576" s="13" t="s">
        <v>0</v>
      </c>
      <c r="F576" s="13">
        <v>4.0999999999999996</v>
      </c>
    </row>
    <row r="577" spans="1:6" ht="15" customHeight="1" x14ac:dyDescent="0.2">
      <c r="A577" s="86"/>
      <c r="B577" s="12"/>
      <c r="C577" s="12"/>
      <c r="E577" s="13"/>
    </row>
    <row r="578" spans="1:6" ht="15" customHeight="1" x14ac:dyDescent="0.2">
      <c r="B578" s="12"/>
      <c r="C578" s="12"/>
      <c r="E578" s="13"/>
    </row>
    <row r="579" spans="1:6" ht="15" customHeight="1" x14ac:dyDescent="0.2">
      <c r="A579" s="80" t="s">
        <v>871</v>
      </c>
      <c r="B579" s="103"/>
      <c r="C579" s="103"/>
      <c r="D579" s="103"/>
      <c r="E579" s="113"/>
      <c r="F579" s="113"/>
    </row>
    <row r="580" spans="1:6" ht="15" customHeight="1" x14ac:dyDescent="0.2">
      <c r="B580" s="12"/>
      <c r="C580" s="12"/>
      <c r="E580" s="13"/>
    </row>
    <row r="581" spans="1:6" ht="15" customHeight="1" x14ac:dyDescent="0.2">
      <c r="A581" s="8" t="s">
        <v>70</v>
      </c>
      <c r="B581" s="12"/>
      <c r="C581" s="12"/>
      <c r="E581" s="13"/>
    </row>
    <row r="582" spans="1:6" ht="15" customHeight="1" x14ac:dyDescent="0.2">
      <c r="A582" s="86" t="s">
        <v>872</v>
      </c>
      <c r="B582" s="12">
        <v>61</v>
      </c>
      <c r="C582" s="12" t="s">
        <v>39</v>
      </c>
      <c r="D582" s="15">
        <v>1000</v>
      </c>
      <c r="E582" s="13" t="s">
        <v>40</v>
      </c>
      <c r="F582" s="13">
        <v>6</v>
      </c>
    </row>
    <row r="583" spans="1:6" ht="15" customHeight="1" x14ac:dyDescent="0.2">
      <c r="B583" s="12"/>
      <c r="C583" s="12"/>
      <c r="E583" s="13"/>
    </row>
    <row r="584" spans="1:6" ht="15" customHeight="1" x14ac:dyDescent="0.2">
      <c r="A584" s="8" t="s">
        <v>84</v>
      </c>
      <c r="B584" s="12"/>
      <c r="C584" s="12"/>
      <c r="E584" s="13"/>
    </row>
    <row r="585" spans="1:6" ht="15" customHeight="1" x14ac:dyDescent="0.2">
      <c r="A585" s="86" t="s">
        <v>609</v>
      </c>
      <c r="B585" s="12">
        <v>60</v>
      </c>
      <c r="C585" s="15" t="s">
        <v>873</v>
      </c>
      <c r="D585" s="15" t="s">
        <v>873</v>
      </c>
      <c r="E585" s="29" t="s">
        <v>0</v>
      </c>
      <c r="F585" s="13">
        <v>5.4</v>
      </c>
    </row>
    <row r="586" spans="1:6" ht="15" customHeight="1" x14ac:dyDescent="0.2">
      <c r="B586" s="12"/>
      <c r="C586" s="15"/>
      <c r="D586" s="15"/>
      <c r="E586" s="29"/>
    </row>
    <row r="587" spans="1:6" ht="15" customHeight="1" x14ac:dyDescent="0.2">
      <c r="B587" s="12"/>
      <c r="C587" s="12"/>
      <c r="E587" s="13"/>
    </row>
    <row r="588" spans="1:6" ht="15" customHeight="1" x14ac:dyDescent="0.2">
      <c r="A588" s="80" t="s">
        <v>874</v>
      </c>
      <c r="B588" s="103"/>
      <c r="C588" s="103"/>
      <c r="D588" s="103"/>
      <c r="E588" s="113"/>
      <c r="F588" s="113"/>
    </row>
    <row r="589" spans="1:6" ht="15" customHeight="1" x14ac:dyDescent="0.2">
      <c r="B589" s="12"/>
      <c r="C589" s="12"/>
      <c r="E589" s="13"/>
    </row>
    <row r="590" spans="1:6" ht="15" customHeight="1" x14ac:dyDescent="0.2">
      <c r="A590" s="8" t="s">
        <v>70</v>
      </c>
      <c r="B590" s="12"/>
      <c r="C590" s="12"/>
      <c r="E590" s="13"/>
    </row>
    <row r="591" spans="1:6" ht="15" customHeight="1" x14ac:dyDescent="0.2">
      <c r="A591" s="86" t="s">
        <v>875</v>
      </c>
      <c r="B591" s="12">
        <v>60</v>
      </c>
      <c r="C591" s="12" t="s">
        <v>693</v>
      </c>
      <c r="D591" s="12" t="s">
        <v>876</v>
      </c>
      <c r="E591" s="13" t="s">
        <v>0</v>
      </c>
      <c r="F591" s="13">
        <v>4.8</v>
      </c>
    </row>
    <row r="592" spans="1:6" ht="15" customHeight="1" x14ac:dyDescent="0.2">
      <c r="B592" s="12"/>
      <c r="C592" s="12"/>
      <c r="E592" s="13"/>
    </row>
    <row r="593" spans="1:6" ht="15" customHeight="1" x14ac:dyDescent="0.2">
      <c r="B593" s="12"/>
      <c r="C593" s="12"/>
      <c r="E593" s="13"/>
    </row>
    <row r="594" spans="1:6" ht="15" customHeight="1" x14ac:dyDescent="0.2">
      <c r="A594" s="80" t="s">
        <v>877</v>
      </c>
      <c r="B594" s="116"/>
      <c r="C594" s="103"/>
      <c r="D594" s="103"/>
      <c r="E594" s="113"/>
      <c r="F594" s="117"/>
    </row>
    <row r="595" spans="1:6" ht="15" customHeight="1" x14ac:dyDescent="0.2">
      <c r="B595" s="15"/>
      <c r="C595" s="12"/>
    </row>
    <row r="596" spans="1:6" ht="15" customHeight="1" x14ac:dyDescent="0.2">
      <c r="A596" s="8" t="s">
        <v>65</v>
      </c>
      <c r="B596" s="12"/>
      <c r="C596" s="12"/>
      <c r="E596" s="13"/>
    </row>
    <row r="597" spans="1:6" ht="15" customHeight="1" x14ac:dyDescent="0.2">
      <c r="A597" s="86" t="s">
        <v>725</v>
      </c>
      <c r="B597" s="12">
        <v>57</v>
      </c>
      <c r="C597" s="15" t="s">
        <v>878</v>
      </c>
      <c r="D597" s="15" t="s">
        <v>879</v>
      </c>
      <c r="E597" s="13">
        <v>3.4</v>
      </c>
      <c r="F597" s="13">
        <v>4.0909090909090908</v>
      </c>
    </row>
    <row r="598" spans="1:6" ht="15" customHeight="1" x14ac:dyDescent="0.2">
      <c r="A598" s="8"/>
      <c r="B598" s="12"/>
      <c r="C598" s="12"/>
      <c r="E598" s="13"/>
    </row>
    <row r="599" spans="1:6" ht="15" customHeight="1" x14ac:dyDescent="0.2">
      <c r="A599" s="8" t="s">
        <v>70</v>
      </c>
      <c r="B599" s="12"/>
      <c r="C599" s="12"/>
      <c r="E599" s="13"/>
    </row>
    <row r="600" spans="1:6" ht="15" customHeight="1" x14ac:dyDescent="0.2">
      <c r="A600" s="86" t="s">
        <v>880</v>
      </c>
      <c r="B600" s="12">
        <v>79</v>
      </c>
      <c r="C600" s="12" t="s">
        <v>881</v>
      </c>
      <c r="D600" s="12">
        <v>900</v>
      </c>
      <c r="E600" s="13">
        <v>9.1</v>
      </c>
      <c r="F600" s="13">
        <v>3.5999999999999996</v>
      </c>
    </row>
    <row r="601" spans="1:6" ht="15" customHeight="1" x14ac:dyDescent="0.2">
      <c r="A601" s="86" t="s">
        <v>882</v>
      </c>
      <c r="B601" s="12">
        <v>81</v>
      </c>
      <c r="C601" s="12">
        <v>800</v>
      </c>
      <c r="D601" s="12" t="s">
        <v>883</v>
      </c>
      <c r="E601" s="13">
        <v>12.5</v>
      </c>
      <c r="F601" s="13">
        <v>3.5</v>
      </c>
    </row>
    <row r="602" spans="1:6" ht="15" customHeight="1" x14ac:dyDescent="0.2">
      <c r="A602" s="86" t="s">
        <v>884</v>
      </c>
      <c r="B602" s="15">
        <v>88</v>
      </c>
      <c r="C602" s="15" t="s">
        <v>885</v>
      </c>
      <c r="D602" s="15" t="s">
        <v>885</v>
      </c>
      <c r="E602" s="29" t="s">
        <v>0</v>
      </c>
      <c r="F602" s="13">
        <v>4</v>
      </c>
    </row>
    <row r="603" spans="1:6" ht="15" customHeight="1" x14ac:dyDescent="0.2">
      <c r="A603" s="86" t="s">
        <v>886</v>
      </c>
      <c r="B603" s="12">
        <v>110</v>
      </c>
      <c r="C603" s="15">
        <v>1400</v>
      </c>
      <c r="D603" s="15">
        <v>1400</v>
      </c>
      <c r="E603" s="29" t="s">
        <v>0</v>
      </c>
      <c r="F603" s="13">
        <v>3.4</v>
      </c>
    </row>
    <row r="604" spans="1:6" ht="15" customHeight="1" x14ac:dyDescent="0.2">
      <c r="A604" s="86" t="s">
        <v>433</v>
      </c>
      <c r="B604" s="12">
        <v>66</v>
      </c>
      <c r="C604" s="12" t="s">
        <v>887</v>
      </c>
      <c r="D604" s="12" t="s">
        <v>888</v>
      </c>
      <c r="E604" s="13">
        <v>2.6</v>
      </c>
      <c r="F604" s="13">
        <v>3.9</v>
      </c>
    </row>
    <row r="605" spans="1:6" ht="15" customHeight="1" x14ac:dyDescent="0.2">
      <c r="A605" s="86" t="s">
        <v>889</v>
      </c>
      <c r="B605" s="12">
        <v>67</v>
      </c>
      <c r="C605" s="12" t="s">
        <v>890</v>
      </c>
      <c r="D605" s="12">
        <v>950</v>
      </c>
      <c r="E605" s="13">
        <v>11.8</v>
      </c>
      <c r="F605" s="13">
        <v>4.2</v>
      </c>
    </row>
    <row r="606" spans="1:6" ht="15" customHeight="1" x14ac:dyDescent="0.2">
      <c r="A606" s="86" t="s">
        <v>891</v>
      </c>
      <c r="B606" s="12">
        <v>83</v>
      </c>
      <c r="C606" s="12" t="s">
        <v>670</v>
      </c>
      <c r="D606" s="12">
        <v>900</v>
      </c>
      <c r="E606" s="13">
        <v>12.5</v>
      </c>
      <c r="F606" s="13">
        <v>4.3</v>
      </c>
    </row>
    <row r="607" spans="1:6" ht="15" customHeight="1" x14ac:dyDescent="0.2">
      <c r="A607" s="86" t="s">
        <v>892</v>
      </c>
      <c r="B607" s="12">
        <v>95</v>
      </c>
      <c r="C607" s="12" t="s">
        <v>893</v>
      </c>
      <c r="D607" s="12" t="s">
        <v>893</v>
      </c>
      <c r="E607" s="29" t="s">
        <v>0</v>
      </c>
      <c r="F607" s="13">
        <v>3.4</v>
      </c>
    </row>
    <row r="608" spans="1:6" ht="15" customHeight="1" x14ac:dyDescent="0.2">
      <c r="A608" s="86" t="s">
        <v>894</v>
      </c>
      <c r="B608" s="12">
        <v>95</v>
      </c>
      <c r="C608" s="12" t="s">
        <v>895</v>
      </c>
      <c r="D608" s="12" t="s">
        <v>896</v>
      </c>
      <c r="E608" s="13">
        <v>-11.3</v>
      </c>
      <c r="F608" s="13">
        <v>3.5</v>
      </c>
    </row>
    <row r="609" spans="1:6" ht="15" customHeight="1" x14ac:dyDescent="0.2">
      <c r="A609" s="83"/>
      <c r="B609" s="15">
        <v>102</v>
      </c>
      <c r="C609" s="5">
        <v>1150</v>
      </c>
      <c r="D609" s="5">
        <v>1150</v>
      </c>
      <c r="E609" s="29" t="s">
        <v>0</v>
      </c>
      <c r="F609" s="13">
        <v>2.9</v>
      </c>
    </row>
    <row r="610" spans="1:6" ht="15" customHeight="1" x14ac:dyDescent="0.2">
      <c r="A610" s="86" t="s">
        <v>897</v>
      </c>
      <c r="B610" s="12">
        <v>74</v>
      </c>
      <c r="C610" s="15">
        <v>1200</v>
      </c>
      <c r="D610" s="12" t="s">
        <v>898</v>
      </c>
      <c r="E610" s="29" t="s">
        <v>0</v>
      </c>
      <c r="F610" s="13">
        <v>4.9000000000000004</v>
      </c>
    </row>
    <row r="611" spans="1:6" ht="15" customHeight="1" x14ac:dyDescent="0.2">
      <c r="A611" s="86" t="s">
        <v>612</v>
      </c>
      <c r="B611" s="12">
        <v>60</v>
      </c>
      <c r="C611" s="12">
        <v>650</v>
      </c>
      <c r="D611" s="12">
        <v>650</v>
      </c>
      <c r="E611" s="29" t="s">
        <v>0</v>
      </c>
      <c r="F611" s="13">
        <v>4.9000000000000004</v>
      </c>
    </row>
    <row r="612" spans="1:6" ht="15" customHeight="1" x14ac:dyDescent="0.2">
      <c r="A612" s="86" t="s">
        <v>899</v>
      </c>
      <c r="B612" s="12">
        <v>55</v>
      </c>
      <c r="C612" s="12" t="s">
        <v>39</v>
      </c>
      <c r="D612" s="12" t="s">
        <v>700</v>
      </c>
      <c r="E612" s="13" t="s">
        <v>40</v>
      </c>
      <c r="F612" s="13">
        <v>5.6</v>
      </c>
    </row>
    <row r="613" spans="1:6" ht="15" customHeight="1" x14ac:dyDescent="0.2">
      <c r="A613" s="86" t="s">
        <v>446</v>
      </c>
      <c r="B613" s="15">
        <v>78</v>
      </c>
      <c r="C613" s="15">
        <v>1100</v>
      </c>
      <c r="D613" s="15">
        <v>1100</v>
      </c>
      <c r="E613" s="29" t="s">
        <v>0</v>
      </c>
      <c r="F613" s="13">
        <v>4.2</v>
      </c>
    </row>
    <row r="614" spans="1:6" ht="15" customHeight="1" x14ac:dyDescent="0.2">
      <c r="A614" s="86" t="s">
        <v>900</v>
      </c>
      <c r="B614" s="12">
        <v>81</v>
      </c>
      <c r="C614" s="12">
        <v>900</v>
      </c>
      <c r="D614" s="15" t="s">
        <v>638</v>
      </c>
      <c r="E614" s="13">
        <v>5.6</v>
      </c>
      <c r="F614" s="13">
        <v>5.1818181818181817</v>
      </c>
    </row>
    <row r="615" spans="1:6" ht="15" customHeight="1" x14ac:dyDescent="0.2">
      <c r="A615" s="86" t="s">
        <v>901</v>
      </c>
      <c r="B615" s="12">
        <v>31</v>
      </c>
      <c r="C615" s="12" t="s">
        <v>39</v>
      </c>
      <c r="D615" s="15" t="s">
        <v>902</v>
      </c>
      <c r="E615" s="13" t="s">
        <v>40</v>
      </c>
      <c r="F615" s="13">
        <v>6.9</v>
      </c>
    </row>
    <row r="616" spans="1:6" ht="15" customHeight="1" x14ac:dyDescent="0.2">
      <c r="A616" s="86" t="s">
        <v>903</v>
      </c>
      <c r="B616" s="12">
        <v>95</v>
      </c>
      <c r="C616" s="12" t="s">
        <v>885</v>
      </c>
      <c r="D616" s="15" t="s">
        <v>638</v>
      </c>
      <c r="E616" s="13">
        <v>5.6</v>
      </c>
      <c r="F616" s="13">
        <v>3.7</v>
      </c>
    </row>
    <row r="617" spans="1:6" ht="15" customHeight="1" x14ac:dyDescent="0.2">
      <c r="A617" s="86" t="s">
        <v>904</v>
      </c>
      <c r="B617" s="12">
        <v>84</v>
      </c>
      <c r="C617" s="12" t="s">
        <v>39</v>
      </c>
      <c r="D617" s="15">
        <v>1400</v>
      </c>
      <c r="E617" s="13" t="s">
        <v>40</v>
      </c>
      <c r="F617" s="13">
        <v>4.7</v>
      </c>
    </row>
    <row r="618" spans="1:6" ht="15" customHeight="1" x14ac:dyDescent="0.2">
      <c r="A618" s="86" t="s">
        <v>905</v>
      </c>
      <c r="B618" s="12">
        <v>51</v>
      </c>
      <c r="C618" s="12" t="s">
        <v>818</v>
      </c>
      <c r="D618" s="12">
        <v>850</v>
      </c>
      <c r="E618" s="13">
        <v>9.6999999999999993</v>
      </c>
      <c r="F618" s="13">
        <v>4.3</v>
      </c>
    </row>
    <row r="619" spans="1:6" ht="15" customHeight="1" x14ac:dyDescent="0.2">
      <c r="A619" s="86"/>
      <c r="B619" s="12">
        <v>70</v>
      </c>
      <c r="C619" s="12" t="s">
        <v>881</v>
      </c>
      <c r="D619" s="12">
        <v>850</v>
      </c>
      <c r="E619" s="13">
        <v>3</v>
      </c>
      <c r="F619" s="13">
        <v>3.4000000000000004</v>
      </c>
    </row>
    <row r="620" spans="1:6" ht="15" customHeight="1" x14ac:dyDescent="0.2">
      <c r="A620" s="86"/>
      <c r="B620" s="12">
        <v>93</v>
      </c>
      <c r="C620" s="12" t="s">
        <v>906</v>
      </c>
      <c r="D620" s="12" t="s">
        <v>906</v>
      </c>
      <c r="E620" s="29" t="s">
        <v>0</v>
      </c>
      <c r="F620" s="13">
        <v>2.9</v>
      </c>
    </row>
    <row r="621" spans="1:6" ht="15" customHeight="1" x14ac:dyDescent="0.2">
      <c r="A621" s="86" t="s">
        <v>907</v>
      </c>
      <c r="B621" s="12">
        <v>51</v>
      </c>
      <c r="C621" s="12" t="s">
        <v>702</v>
      </c>
      <c r="D621" s="15" t="s">
        <v>885</v>
      </c>
      <c r="E621" s="29">
        <v>5.9</v>
      </c>
      <c r="F621" s="13">
        <v>4.9000000000000004</v>
      </c>
    </row>
    <row r="622" spans="1:6" ht="15" customHeight="1" x14ac:dyDescent="0.2">
      <c r="A622" s="86"/>
      <c r="B622" s="12">
        <v>70</v>
      </c>
      <c r="C622" s="12">
        <v>850</v>
      </c>
      <c r="D622" s="12">
        <v>800</v>
      </c>
      <c r="E622" s="13">
        <v>-5.9</v>
      </c>
      <c r="F622" s="13">
        <v>3.6</v>
      </c>
    </row>
    <row r="623" spans="1:6" ht="15" customHeight="1" x14ac:dyDescent="0.2">
      <c r="A623" s="86" t="s">
        <v>908</v>
      </c>
      <c r="B623" s="15">
        <v>38</v>
      </c>
      <c r="C623" s="15" t="s">
        <v>909</v>
      </c>
      <c r="D623" s="15" t="s">
        <v>909</v>
      </c>
      <c r="E623" s="29" t="s">
        <v>0</v>
      </c>
      <c r="F623" s="13">
        <v>3.7</v>
      </c>
    </row>
    <row r="624" spans="1:6" ht="15" customHeight="1" x14ac:dyDescent="0.2">
      <c r="A624" s="86"/>
      <c r="B624" s="15">
        <v>48</v>
      </c>
      <c r="C624" s="15" t="s">
        <v>696</v>
      </c>
      <c r="D624" s="15" t="s">
        <v>696</v>
      </c>
      <c r="E624" s="29" t="s">
        <v>0</v>
      </c>
      <c r="F624" s="13">
        <v>3.3</v>
      </c>
    </row>
    <row r="625" spans="1:6" ht="15" customHeight="1" x14ac:dyDescent="0.2">
      <c r="A625" s="86"/>
      <c r="B625" s="12">
        <v>51</v>
      </c>
      <c r="C625" s="12" t="s">
        <v>825</v>
      </c>
      <c r="D625" s="12">
        <v>700</v>
      </c>
      <c r="E625" s="13">
        <v>-5.4</v>
      </c>
      <c r="F625" s="13">
        <v>3.7</v>
      </c>
    </row>
    <row r="626" spans="1:6" ht="15" customHeight="1" x14ac:dyDescent="0.2">
      <c r="A626" s="86" t="s">
        <v>910</v>
      </c>
      <c r="B626" s="12">
        <v>51</v>
      </c>
      <c r="C626" s="12" t="s">
        <v>911</v>
      </c>
      <c r="D626" s="12" t="s">
        <v>911</v>
      </c>
      <c r="E626" s="29" t="s">
        <v>0</v>
      </c>
      <c r="F626" s="13">
        <v>4</v>
      </c>
    </row>
    <row r="627" spans="1:6" ht="15" customHeight="1" x14ac:dyDescent="0.2">
      <c r="B627" s="12">
        <v>70</v>
      </c>
      <c r="C627" s="12" t="s">
        <v>702</v>
      </c>
      <c r="D627" s="12" t="s">
        <v>702</v>
      </c>
      <c r="E627" s="29" t="s">
        <v>0</v>
      </c>
      <c r="F627" s="13">
        <v>3.6</v>
      </c>
    </row>
    <row r="628" spans="1:6" ht="15" customHeight="1" x14ac:dyDescent="0.2">
      <c r="A628" s="86" t="s">
        <v>912</v>
      </c>
      <c r="B628" s="15">
        <v>51</v>
      </c>
      <c r="C628" s="12" t="s">
        <v>890</v>
      </c>
      <c r="D628" s="12" t="s">
        <v>702</v>
      </c>
      <c r="E628" s="29" t="s">
        <v>0</v>
      </c>
      <c r="F628" s="13">
        <v>4.3</v>
      </c>
    </row>
    <row r="629" spans="1:6" ht="15" customHeight="1" x14ac:dyDescent="0.2">
      <c r="A629" s="86" t="s">
        <v>913</v>
      </c>
      <c r="B629" s="15">
        <v>38</v>
      </c>
      <c r="C629" s="15" t="s">
        <v>909</v>
      </c>
      <c r="D629" s="15" t="s">
        <v>909</v>
      </c>
      <c r="E629" s="29" t="s">
        <v>0</v>
      </c>
      <c r="F629" s="13">
        <v>3.7</v>
      </c>
    </row>
    <row r="630" spans="1:6" ht="15" customHeight="1" x14ac:dyDescent="0.2">
      <c r="A630" s="86"/>
      <c r="B630" s="15">
        <v>48</v>
      </c>
      <c r="C630" s="15" t="s">
        <v>696</v>
      </c>
      <c r="D630" s="15" t="s">
        <v>696</v>
      </c>
      <c r="E630" s="29" t="s">
        <v>0</v>
      </c>
      <c r="F630" s="13">
        <v>3.3</v>
      </c>
    </row>
    <row r="631" spans="1:6" ht="15" customHeight="1" x14ac:dyDescent="0.2">
      <c r="A631" s="86"/>
      <c r="B631" s="15">
        <v>58</v>
      </c>
      <c r="C631" s="15" t="s">
        <v>670</v>
      </c>
      <c r="D631" s="15" t="s">
        <v>670</v>
      </c>
      <c r="E631" s="29" t="s">
        <v>0</v>
      </c>
      <c r="F631" s="13">
        <v>3.8</v>
      </c>
    </row>
    <row r="632" spans="1:6" ht="15" customHeight="1" x14ac:dyDescent="0.2">
      <c r="A632" s="86" t="s">
        <v>914</v>
      </c>
      <c r="B632" s="15">
        <v>36</v>
      </c>
      <c r="C632" s="15" t="s">
        <v>915</v>
      </c>
      <c r="D632" s="15" t="s">
        <v>915</v>
      </c>
      <c r="E632" s="29" t="s">
        <v>0</v>
      </c>
      <c r="F632" s="13">
        <v>4.5999999999999996</v>
      </c>
    </row>
    <row r="633" spans="1:6" ht="15" customHeight="1" x14ac:dyDescent="0.2">
      <c r="A633" s="86"/>
      <c r="B633" s="15">
        <v>48</v>
      </c>
      <c r="C633" s="15" t="s">
        <v>916</v>
      </c>
      <c r="D633" s="15" t="s">
        <v>916</v>
      </c>
      <c r="E633" s="29" t="s">
        <v>0</v>
      </c>
      <c r="F633" s="13">
        <v>4</v>
      </c>
    </row>
    <row r="634" spans="1:6" ht="15" customHeight="1" x14ac:dyDescent="0.2">
      <c r="A634" s="86"/>
      <c r="B634" s="15">
        <v>65</v>
      </c>
      <c r="C634" s="15">
        <v>800</v>
      </c>
      <c r="D634" s="15">
        <v>800</v>
      </c>
      <c r="E634" s="12" t="s">
        <v>0</v>
      </c>
      <c r="F634" s="13">
        <v>3.8</v>
      </c>
    </row>
    <row r="635" spans="1:6" ht="15" customHeight="1" x14ac:dyDescent="0.2">
      <c r="A635" s="86" t="s">
        <v>917</v>
      </c>
      <c r="B635" s="15">
        <v>36</v>
      </c>
      <c r="C635" s="15" t="s">
        <v>644</v>
      </c>
      <c r="D635" s="15" t="s">
        <v>644</v>
      </c>
      <c r="E635" s="29" t="s">
        <v>0</v>
      </c>
      <c r="F635" s="13">
        <v>3.7</v>
      </c>
    </row>
    <row r="636" spans="1:6" ht="15" customHeight="1" x14ac:dyDescent="0.2">
      <c r="A636" s="86"/>
      <c r="B636" s="15">
        <v>47</v>
      </c>
      <c r="C636" s="15" t="s">
        <v>902</v>
      </c>
      <c r="D636" s="15" t="s">
        <v>902</v>
      </c>
      <c r="E636" s="29" t="s">
        <v>0</v>
      </c>
      <c r="F636" s="13">
        <v>3.3</v>
      </c>
    </row>
    <row r="637" spans="1:6" ht="15" customHeight="1" x14ac:dyDescent="0.2">
      <c r="A637" s="86"/>
      <c r="B637" s="15">
        <v>64</v>
      </c>
      <c r="C637" s="15">
        <v>900</v>
      </c>
      <c r="D637" s="15">
        <v>900</v>
      </c>
      <c r="E637" s="29" t="s">
        <v>0</v>
      </c>
      <c r="F637" s="13">
        <v>3.8</v>
      </c>
    </row>
    <row r="638" spans="1:6" ht="15" customHeight="1" x14ac:dyDescent="0.2">
      <c r="A638" s="86" t="s">
        <v>918</v>
      </c>
      <c r="B638" s="15">
        <v>36</v>
      </c>
      <c r="C638" s="15" t="s">
        <v>919</v>
      </c>
      <c r="D638" s="15" t="s">
        <v>919</v>
      </c>
      <c r="E638" s="15" t="s">
        <v>0</v>
      </c>
      <c r="F638" s="13">
        <v>3.6</v>
      </c>
    </row>
    <row r="639" spans="1:6" ht="15" customHeight="1" x14ac:dyDescent="0.2">
      <c r="A639" s="86"/>
      <c r="B639" s="15">
        <v>47</v>
      </c>
      <c r="C639" s="15" t="s">
        <v>920</v>
      </c>
      <c r="D639" s="15" t="s">
        <v>920</v>
      </c>
      <c r="E639" s="29" t="s">
        <v>0</v>
      </c>
      <c r="F639" s="13">
        <v>3.1</v>
      </c>
    </row>
    <row r="640" spans="1:6" ht="15" customHeight="1" x14ac:dyDescent="0.2">
      <c r="A640" s="86"/>
      <c r="B640" s="15">
        <v>49</v>
      </c>
      <c r="C640" s="15" t="s">
        <v>712</v>
      </c>
      <c r="D640" s="15" t="s">
        <v>712</v>
      </c>
      <c r="E640" s="29" t="s">
        <v>0</v>
      </c>
      <c r="F640" s="13">
        <v>3.4</v>
      </c>
    </row>
    <row r="641" spans="1:6" ht="15" customHeight="1" x14ac:dyDescent="0.2">
      <c r="A641" s="86"/>
      <c r="B641" s="15">
        <v>64</v>
      </c>
      <c r="C641" s="15">
        <v>850</v>
      </c>
      <c r="D641" s="15">
        <v>850</v>
      </c>
      <c r="E641" s="29" t="s">
        <v>0</v>
      </c>
      <c r="F641" s="13">
        <v>3.5</v>
      </c>
    </row>
    <row r="642" spans="1:6" ht="15" customHeight="1" x14ac:dyDescent="0.2">
      <c r="A642" s="86" t="s">
        <v>921</v>
      </c>
      <c r="B642" s="15">
        <v>36</v>
      </c>
      <c r="C642" s="15">
        <v>650</v>
      </c>
      <c r="D642" s="15">
        <v>650</v>
      </c>
      <c r="E642" s="29" t="s">
        <v>0</v>
      </c>
      <c r="F642" s="13">
        <v>3.6</v>
      </c>
    </row>
    <row r="643" spans="1:6" ht="15" customHeight="1" x14ac:dyDescent="0.2">
      <c r="B643" s="15">
        <v>47</v>
      </c>
      <c r="C643" s="15" t="s">
        <v>670</v>
      </c>
      <c r="D643" s="15" t="s">
        <v>670</v>
      </c>
      <c r="E643" s="29" t="s">
        <v>0</v>
      </c>
      <c r="F643" s="13">
        <v>3.6</v>
      </c>
    </row>
    <row r="644" spans="1:6" ht="15" customHeight="1" x14ac:dyDescent="0.2">
      <c r="B644" s="15"/>
      <c r="C644" s="15"/>
      <c r="D644" s="15"/>
      <c r="E644" s="29"/>
    </row>
    <row r="645" spans="1:6" ht="15" customHeight="1" x14ac:dyDescent="0.2">
      <c r="A645" s="8" t="s">
        <v>71</v>
      </c>
      <c r="B645" s="15"/>
      <c r="C645" s="15"/>
      <c r="D645" s="15"/>
      <c r="E645" s="29"/>
    </row>
    <row r="646" spans="1:6" ht="15" customHeight="1" x14ac:dyDescent="0.2">
      <c r="A646" s="86" t="s">
        <v>922</v>
      </c>
      <c r="B646" s="15">
        <v>87</v>
      </c>
      <c r="C646" s="15" t="s">
        <v>39</v>
      </c>
      <c r="D646" s="15">
        <v>1300</v>
      </c>
      <c r="E646" s="29" t="s">
        <v>40</v>
      </c>
      <c r="F646" s="13">
        <v>6.3934426229508192</v>
      </c>
    </row>
    <row r="647" spans="1:6" ht="15" customHeight="1" x14ac:dyDescent="0.2">
      <c r="B647" s="12"/>
      <c r="C647" s="12"/>
      <c r="E647" s="13"/>
    </row>
    <row r="648" spans="1:6" ht="15" customHeight="1" x14ac:dyDescent="0.2">
      <c r="A648" s="8" t="s">
        <v>1698</v>
      </c>
      <c r="B648" s="12"/>
      <c r="C648" s="12"/>
      <c r="D648" s="49"/>
      <c r="E648" s="108"/>
      <c r="F648" s="108"/>
    </row>
    <row r="649" spans="1:6" ht="15" customHeight="1" x14ac:dyDescent="0.2">
      <c r="A649" s="86" t="s">
        <v>1815</v>
      </c>
      <c r="B649" s="12">
        <v>110</v>
      </c>
      <c r="C649" s="15">
        <v>1700</v>
      </c>
      <c r="D649" s="12" t="s">
        <v>1896</v>
      </c>
      <c r="E649" s="13">
        <v>8.4</v>
      </c>
      <c r="F649" s="13">
        <v>8</v>
      </c>
    </row>
    <row r="650" spans="1:6" ht="15" customHeight="1" x14ac:dyDescent="0.2">
      <c r="A650" s="8"/>
      <c r="B650" s="12"/>
      <c r="C650" s="12"/>
    </row>
    <row r="651" spans="1:6" ht="15" customHeight="1" x14ac:dyDescent="0.2">
      <c r="A651" s="8" t="s">
        <v>76</v>
      </c>
      <c r="B651" s="12"/>
      <c r="C651" s="12"/>
      <c r="E651" s="13"/>
    </row>
    <row r="652" spans="1:6" ht="15" customHeight="1" x14ac:dyDescent="0.2">
      <c r="A652" s="86" t="s">
        <v>923</v>
      </c>
      <c r="B652" s="12">
        <v>84</v>
      </c>
      <c r="C652" s="12" t="s">
        <v>924</v>
      </c>
      <c r="D652" s="12" t="s">
        <v>924</v>
      </c>
      <c r="E652" s="29" t="s">
        <v>0</v>
      </c>
      <c r="F652" s="13">
        <v>5</v>
      </c>
    </row>
    <row r="653" spans="1:6" ht="15" customHeight="1" x14ac:dyDescent="0.2">
      <c r="A653" s="86"/>
      <c r="B653" s="12">
        <v>93</v>
      </c>
      <c r="C653" s="12" t="s">
        <v>885</v>
      </c>
      <c r="D653" s="15">
        <v>1000</v>
      </c>
      <c r="E653" s="13">
        <v>11.1</v>
      </c>
      <c r="F653" s="13">
        <v>3.4285714285714288</v>
      </c>
    </row>
    <row r="654" spans="1:6" ht="15" customHeight="1" x14ac:dyDescent="0.2">
      <c r="A654" s="86" t="s">
        <v>925</v>
      </c>
      <c r="B654" s="12">
        <v>69</v>
      </c>
      <c r="C654" s="12" t="s">
        <v>645</v>
      </c>
      <c r="D654" s="12">
        <v>800</v>
      </c>
      <c r="E654" s="13">
        <v>14.3</v>
      </c>
      <c r="F654" s="13">
        <v>4.1739130434782616</v>
      </c>
    </row>
    <row r="655" spans="1:6" ht="15" customHeight="1" x14ac:dyDescent="0.2">
      <c r="A655" s="83"/>
      <c r="B655" s="15">
        <v>84</v>
      </c>
      <c r="C655" s="5" t="s">
        <v>700</v>
      </c>
      <c r="D655" s="5" t="s">
        <v>700</v>
      </c>
      <c r="E655" s="15" t="s">
        <v>0</v>
      </c>
      <c r="F655" s="13">
        <v>4.5999999999999996</v>
      </c>
    </row>
    <row r="656" spans="1:6" ht="15" customHeight="1" x14ac:dyDescent="0.2">
      <c r="A656" s="86" t="s">
        <v>926</v>
      </c>
      <c r="B656" s="12">
        <v>31</v>
      </c>
      <c r="C656" s="12" t="s">
        <v>2263</v>
      </c>
      <c r="D656" s="12" t="s">
        <v>2264</v>
      </c>
      <c r="E656" s="13">
        <v>5.9</v>
      </c>
      <c r="F656" s="13">
        <v>4.5</v>
      </c>
    </row>
    <row r="657" spans="1:6" ht="15" customHeight="1" x14ac:dyDescent="0.2">
      <c r="A657" s="86"/>
      <c r="B657" s="12">
        <v>43</v>
      </c>
      <c r="C657" s="12" t="s">
        <v>927</v>
      </c>
      <c r="D657" s="12" t="s">
        <v>928</v>
      </c>
      <c r="E657" s="13">
        <v>-5</v>
      </c>
      <c r="F657" s="13">
        <v>4.75</v>
      </c>
    </row>
    <row r="658" spans="1:6" ht="15" customHeight="1" x14ac:dyDescent="0.2">
      <c r="A658" s="86"/>
      <c r="B658" s="12">
        <v>62</v>
      </c>
      <c r="C658" s="12" t="s">
        <v>647</v>
      </c>
      <c r="D658" s="12">
        <v>550</v>
      </c>
      <c r="E658" s="29" t="s">
        <v>0</v>
      </c>
      <c r="F658" s="13">
        <v>4.125</v>
      </c>
    </row>
    <row r="659" spans="1:6" ht="15" customHeight="1" x14ac:dyDescent="0.2">
      <c r="A659" s="86"/>
      <c r="B659" s="15">
        <v>105</v>
      </c>
      <c r="C659" s="5">
        <v>750</v>
      </c>
      <c r="D659" s="5">
        <v>750</v>
      </c>
      <c r="E659" s="29" t="s">
        <v>0</v>
      </c>
      <c r="F659" s="13">
        <v>4.5</v>
      </c>
    </row>
    <row r="660" spans="1:6" ht="15" customHeight="1" x14ac:dyDescent="0.2">
      <c r="A660" s="86" t="s">
        <v>929</v>
      </c>
      <c r="B660" s="15">
        <v>87</v>
      </c>
      <c r="C660" s="5">
        <v>1000</v>
      </c>
      <c r="D660" s="5">
        <v>1000</v>
      </c>
      <c r="E660" s="29" t="s">
        <v>0</v>
      </c>
      <c r="F660" s="13">
        <v>4</v>
      </c>
    </row>
    <row r="661" spans="1:6" ht="15" customHeight="1" x14ac:dyDescent="0.2">
      <c r="A661" s="86"/>
      <c r="B661" s="12"/>
      <c r="C661" s="12"/>
      <c r="E661" s="13"/>
    </row>
    <row r="662" spans="1:6" ht="15" customHeight="1" x14ac:dyDescent="0.2">
      <c r="A662" s="8" t="s">
        <v>78</v>
      </c>
      <c r="B662" s="12"/>
      <c r="C662" s="12"/>
      <c r="E662" s="13"/>
    </row>
    <row r="663" spans="1:6" ht="15" customHeight="1" x14ac:dyDescent="0.2">
      <c r="A663" s="86" t="s">
        <v>930</v>
      </c>
      <c r="B663" s="15">
        <v>41</v>
      </c>
      <c r="C663" s="5" t="s">
        <v>638</v>
      </c>
      <c r="D663" s="5" t="s">
        <v>638</v>
      </c>
      <c r="E663" s="15" t="s">
        <v>0</v>
      </c>
      <c r="F663" s="13">
        <v>6.7</v>
      </c>
    </row>
    <row r="664" spans="1:6" ht="15" customHeight="1" x14ac:dyDescent="0.2">
      <c r="A664" s="86"/>
      <c r="B664" s="15">
        <v>62</v>
      </c>
      <c r="C664" s="15">
        <v>850</v>
      </c>
      <c r="D664" s="15">
        <v>850</v>
      </c>
      <c r="E664" s="29" t="s">
        <v>0</v>
      </c>
      <c r="F664" s="13">
        <v>3.6</v>
      </c>
    </row>
    <row r="665" spans="1:6" ht="15" customHeight="1" x14ac:dyDescent="0.2">
      <c r="A665" s="86"/>
      <c r="B665" s="12">
        <v>80</v>
      </c>
      <c r="C665" s="12" t="s">
        <v>931</v>
      </c>
      <c r="D665" s="12" t="s">
        <v>885</v>
      </c>
      <c r="E665" s="13">
        <v>-10</v>
      </c>
      <c r="F665" s="13">
        <v>4.7</v>
      </c>
    </row>
    <row r="666" spans="1:6" ht="15" customHeight="1" x14ac:dyDescent="0.2">
      <c r="A666" s="86" t="s">
        <v>305</v>
      </c>
      <c r="B666" s="15">
        <v>61</v>
      </c>
      <c r="C666" s="15" t="s">
        <v>702</v>
      </c>
      <c r="D666" s="15" t="s">
        <v>702</v>
      </c>
      <c r="E666" s="29" t="s">
        <v>0</v>
      </c>
      <c r="F666" s="13">
        <v>3.9</v>
      </c>
    </row>
    <row r="667" spans="1:6" ht="15" customHeight="1" x14ac:dyDescent="0.2">
      <c r="A667" s="86"/>
      <c r="B667" s="12">
        <v>70</v>
      </c>
      <c r="C667" s="12">
        <v>750</v>
      </c>
      <c r="D667" s="12">
        <v>800</v>
      </c>
      <c r="E667" s="13">
        <v>6.7</v>
      </c>
      <c r="F667" s="13">
        <v>2.8</v>
      </c>
    </row>
    <row r="668" spans="1:6" ht="15" customHeight="1" x14ac:dyDescent="0.2">
      <c r="A668" s="86"/>
      <c r="B668" s="12">
        <v>80</v>
      </c>
      <c r="C668" s="12">
        <v>850</v>
      </c>
      <c r="D668" s="15">
        <v>1000</v>
      </c>
      <c r="E668" s="13">
        <v>17.600000000000001</v>
      </c>
      <c r="F668" s="13">
        <v>3.5</v>
      </c>
    </row>
    <row r="669" spans="1:6" ht="15" customHeight="1" x14ac:dyDescent="0.2">
      <c r="A669" s="86" t="s">
        <v>932</v>
      </c>
      <c r="B669" s="15">
        <v>30</v>
      </c>
      <c r="C669" s="15">
        <v>700</v>
      </c>
      <c r="D669" s="15">
        <v>700</v>
      </c>
      <c r="E669" s="29" t="s">
        <v>0</v>
      </c>
      <c r="F669" s="13">
        <v>6</v>
      </c>
    </row>
    <row r="670" spans="1:6" ht="15" customHeight="1" x14ac:dyDescent="0.2">
      <c r="A670" s="86"/>
      <c r="B670" s="12">
        <v>61</v>
      </c>
      <c r="C670" s="12" t="s">
        <v>718</v>
      </c>
      <c r="D670" s="12" t="s">
        <v>718</v>
      </c>
      <c r="E670" s="29" t="s">
        <v>0</v>
      </c>
      <c r="F670" s="13">
        <v>4.4000000000000004</v>
      </c>
    </row>
    <row r="671" spans="1:6" ht="15" customHeight="1" x14ac:dyDescent="0.2">
      <c r="A671" s="86"/>
      <c r="B671" s="12">
        <v>88</v>
      </c>
      <c r="C671" s="15" t="s">
        <v>657</v>
      </c>
      <c r="D671" s="15" t="s">
        <v>654</v>
      </c>
      <c r="E671" s="13">
        <v>9.5</v>
      </c>
      <c r="F671" s="13">
        <v>4.0999999999999996</v>
      </c>
    </row>
    <row r="672" spans="1:6" ht="15" customHeight="1" x14ac:dyDescent="0.2">
      <c r="A672" s="86" t="s">
        <v>933</v>
      </c>
      <c r="B672" s="15">
        <v>34</v>
      </c>
      <c r="C672" s="15" t="s">
        <v>878</v>
      </c>
      <c r="D672" s="15">
        <v>750</v>
      </c>
      <c r="E672" s="29">
        <v>3.4</v>
      </c>
      <c r="F672" s="13">
        <v>6.4</v>
      </c>
    </row>
    <row r="673" spans="1:6" ht="15" customHeight="1" x14ac:dyDescent="0.2">
      <c r="A673" s="86"/>
      <c r="B673" s="15">
        <v>41</v>
      </c>
      <c r="C673" s="15" t="s">
        <v>920</v>
      </c>
      <c r="D673" s="15" t="s">
        <v>920</v>
      </c>
      <c r="E673" s="29" t="s">
        <v>0</v>
      </c>
      <c r="F673" s="13">
        <v>4.9000000000000004</v>
      </c>
    </row>
    <row r="674" spans="1:6" ht="15" customHeight="1" x14ac:dyDescent="0.2">
      <c r="A674" s="86"/>
      <c r="B674" s="15">
        <v>61</v>
      </c>
      <c r="C674" s="15" t="s">
        <v>885</v>
      </c>
      <c r="D674" s="15" t="s">
        <v>885</v>
      </c>
      <c r="E674" s="29" t="s">
        <v>0</v>
      </c>
      <c r="F674" s="13">
        <v>4.2</v>
      </c>
    </row>
    <row r="675" spans="1:6" ht="15" customHeight="1" x14ac:dyDescent="0.2">
      <c r="A675" s="86"/>
      <c r="B675" s="15">
        <v>80</v>
      </c>
      <c r="C675" s="15" t="s">
        <v>931</v>
      </c>
      <c r="D675" s="15" t="s">
        <v>931</v>
      </c>
      <c r="E675" s="29" t="s">
        <v>0</v>
      </c>
      <c r="F675" s="13">
        <v>3.7</v>
      </c>
    </row>
    <row r="676" spans="1:6" ht="15" customHeight="1" x14ac:dyDescent="0.2">
      <c r="A676" s="86"/>
      <c r="B676" s="15">
        <v>88</v>
      </c>
      <c r="C676" s="15">
        <v>750</v>
      </c>
      <c r="D676" s="15">
        <v>750</v>
      </c>
      <c r="E676" s="29" t="s">
        <v>0</v>
      </c>
      <c r="F676" s="13">
        <v>2.8</v>
      </c>
    </row>
    <row r="677" spans="1:6" ht="15" customHeight="1" x14ac:dyDescent="0.2">
      <c r="A677" s="83" t="s">
        <v>934</v>
      </c>
      <c r="B677" s="15">
        <v>85</v>
      </c>
      <c r="C677" s="15" t="s">
        <v>806</v>
      </c>
      <c r="D677" s="15" t="s">
        <v>806</v>
      </c>
      <c r="E677" s="29" t="s">
        <v>0</v>
      </c>
      <c r="F677" s="13">
        <v>4.9000000000000004</v>
      </c>
    </row>
    <row r="678" spans="1:6" ht="15" customHeight="1" x14ac:dyDescent="0.2">
      <c r="A678" s="86" t="s">
        <v>935</v>
      </c>
      <c r="B678" s="12">
        <v>42</v>
      </c>
      <c r="C678" s="12">
        <v>550</v>
      </c>
      <c r="D678" s="12">
        <v>500</v>
      </c>
      <c r="E678" s="13">
        <v>-9.1</v>
      </c>
      <c r="F678" s="13">
        <v>3.8</v>
      </c>
    </row>
    <row r="679" spans="1:6" ht="15" customHeight="1" x14ac:dyDescent="0.2">
      <c r="A679" s="86" t="s">
        <v>936</v>
      </c>
      <c r="B679" s="12">
        <v>53</v>
      </c>
      <c r="C679" s="12">
        <v>650</v>
      </c>
      <c r="D679" s="12">
        <v>600</v>
      </c>
      <c r="E679" s="13">
        <v>-7.7</v>
      </c>
      <c r="F679" s="13">
        <v>3.5999999999999996</v>
      </c>
    </row>
    <row r="680" spans="1:6" ht="15" customHeight="1" x14ac:dyDescent="0.2">
      <c r="A680" s="86" t="s">
        <v>937</v>
      </c>
      <c r="B680" s="12">
        <v>38</v>
      </c>
      <c r="C680" s="12" t="s">
        <v>938</v>
      </c>
      <c r="D680" s="12" t="s">
        <v>938</v>
      </c>
      <c r="E680" s="29" t="s">
        <v>0</v>
      </c>
      <c r="F680" s="13">
        <v>6.1</v>
      </c>
    </row>
    <row r="681" spans="1:6" ht="15" customHeight="1" x14ac:dyDescent="0.2">
      <c r="A681" s="86"/>
      <c r="B681" s="12">
        <v>51</v>
      </c>
      <c r="C681" s="12" t="s">
        <v>939</v>
      </c>
      <c r="D681" s="12" t="s">
        <v>940</v>
      </c>
      <c r="E681" s="13">
        <v>-9.3000000000000007</v>
      </c>
      <c r="F681" s="13">
        <v>4.3</v>
      </c>
    </row>
    <row r="682" spans="1:6" ht="15" customHeight="1" x14ac:dyDescent="0.2">
      <c r="A682" s="86"/>
      <c r="B682" s="12">
        <v>56</v>
      </c>
      <c r="C682" s="12" t="s">
        <v>733</v>
      </c>
      <c r="D682" s="15">
        <v>1100</v>
      </c>
      <c r="E682" s="13">
        <v>7.3</v>
      </c>
      <c r="F682" s="13">
        <v>4.5999999999999996</v>
      </c>
    </row>
    <row r="683" spans="1:6" ht="15" customHeight="1" x14ac:dyDescent="0.2">
      <c r="A683" s="86"/>
      <c r="B683" s="15">
        <v>84</v>
      </c>
      <c r="C683" s="15">
        <v>850</v>
      </c>
      <c r="D683" s="15">
        <v>850</v>
      </c>
      <c r="E683" s="29" t="s">
        <v>0</v>
      </c>
      <c r="F683" s="13">
        <v>3.1</v>
      </c>
    </row>
    <row r="684" spans="1:6" ht="15" customHeight="1" x14ac:dyDescent="0.2">
      <c r="A684" s="86" t="s">
        <v>941</v>
      </c>
      <c r="B684" s="12">
        <v>41</v>
      </c>
      <c r="C684" s="12" t="s">
        <v>916</v>
      </c>
      <c r="D684" s="12" t="s">
        <v>916</v>
      </c>
      <c r="E684" s="29" t="s">
        <v>0</v>
      </c>
      <c r="F684" s="13">
        <v>3.9</v>
      </c>
    </row>
    <row r="685" spans="1:6" ht="15" customHeight="1" x14ac:dyDescent="0.2">
      <c r="A685" s="86"/>
      <c r="B685" s="12">
        <v>56</v>
      </c>
      <c r="C685" s="12">
        <v>950</v>
      </c>
      <c r="D685" s="15">
        <v>1000</v>
      </c>
      <c r="E685" s="13">
        <v>5.3</v>
      </c>
      <c r="F685" s="13">
        <v>3.9</v>
      </c>
    </row>
    <row r="686" spans="1:6" ht="15" customHeight="1" x14ac:dyDescent="0.2">
      <c r="A686" s="86"/>
      <c r="B686" s="12">
        <v>70</v>
      </c>
      <c r="C686" s="15">
        <v>1200</v>
      </c>
      <c r="D686" s="15">
        <v>1100</v>
      </c>
      <c r="E686" s="13">
        <v>-8.3000000000000007</v>
      </c>
      <c r="F686" s="13">
        <v>3.7</v>
      </c>
    </row>
    <row r="687" spans="1:6" ht="15" customHeight="1" x14ac:dyDescent="0.2">
      <c r="A687" s="86" t="s">
        <v>942</v>
      </c>
      <c r="B687" s="12">
        <v>77</v>
      </c>
      <c r="C687" s="12">
        <v>960</v>
      </c>
      <c r="D687" s="15">
        <v>1000</v>
      </c>
      <c r="E687" s="13">
        <v>4.2</v>
      </c>
      <c r="F687" s="13">
        <v>3.4</v>
      </c>
    </row>
    <row r="688" spans="1:6" ht="15" customHeight="1" x14ac:dyDescent="0.2">
      <c r="A688" s="86"/>
      <c r="B688" s="12">
        <v>84</v>
      </c>
      <c r="C688" s="12" t="s">
        <v>638</v>
      </c>
      <c r="D688" s="12" t="s">
        <v>638</v>
      </c>
      <c r="E688" s="29" t="s">
        <v>0</v>
      </c>
      <c r="F688" s="13">
        <v>3</v>
      </c>
    </row>
    <row r="689" spans="1:6" ht="15" customHeight="1" x14ac:dyDescent="0.2">
      <c r="A689" s="86"/>
      <c r="B689" s="12">
        <v>99</v>
      </c>
      <c r="C689" s="15">
        <v>1000</v>
      </c>
      <c r="D689" s="15">
        <v>1100</v>
      </c>
      <c r="E689" s="13">
        <v>10</v>
      </c>
      <c r="F689" s="13">
        <v>3.2</v>
      </c>
    </row>
    <row r="690" spans="1:6" ht="15" customHeight="1" x14ac:dyDescent="0.2">
      <c r="A690" s="86" t="s">
        <v>943</v>
      </c>
      <c r="B690" s="15">
        <v>88</v>
      </c>
      <c r="C690" s="15">
        <v>800</v>
      </c>
      <c r="D690" s="15">
        <v>800</v>
      </c>
      <c r="E690" s="13" t="s">
        <v>0</v>
      </c>
      <c r="F690" s="13">
        <v>3.1</v>
      </c>
    </row>
    <row r="691" spans="1:6" ht="15" customHeight="1" x14ac:dyDescent="0.2">
      <c r="A691" s="86" t="s">
        <v>944</v>
      </c>
      <c r="B691" s="12">
        <v>70</v>
      </c>
      <c r="C691" s="12">
        <v>900</v>
      </c>
      <c r="D691" s="15">
        <v>1000</v>
      </c>
      <c r="E691" s="13">
        <v>11.1</v>
      </c>
      <c r="F691" s="13">
        <v>3.8</v>
      </c>
    </row>
    <row r="692" spans="1:6" ht="15" customHeight="1" x14ac:dyDescent="0.2">
      <c r="A692" s="86" t="s">
        <v>945</v>
      </c>
      <c r="B692" s="12">
        <v>70</v>
      </c>
      <c r="C692" s="12" t="s">
        <v>712</v>
      </c>
      <c r="D692" s="12">
        <v>900</v>
      </c>
      <c r="E692" s="13">
        <v>16.100000000000001</v>
      </c>
      <c r="F692" s="13">
        <v>4.4000000000000004</v>
      </c>
    </row>
    <row r="693" spans="1:6" ht="15" customHeight="1" x14ac:dyDescent="0.2">
      <c r="A693" s="86" t="s">
        <v>946</v>
      </c>
      <c r="B693" s="12">
        <v>99</v>
      </c>
      <c r="C693" s="12" t="s">
        <v>740</v>
      </c>
      <c r="D693" s="12" t="s">
        <v>740</v>
      </c>
      <c r="E693" s="29" t="s">
        <v>0</v>
      </c>
      <c r="F693" s="13">
        <v>4.3</v>
      </c>
    </row>
    <row r="694" spans="1:6" ht="15" customHeight="1" x14ac:dyDescent="0.2">
      <c r="A694" s="86" t="s">
        <v>947</v>
      </c>
      <c r="B694" s="12">
        <v>65</v>
      </c>
      <c r="C694" s="15">
        <v>1000</v>
      </c>
      <c r="D694" s="15">
        <v>1000</v>
      </c>
      <c r="E694" s="29" t="s">
        <v>0</v>
      </c>
      <c r="F694" s="13">
        <v>4.5999999999999996</v>
      </c>
    </row>
    <row r="695" spans="1:6" ht="15" customHeight="1" x14ac:dyDescent="0.2">
      <c r="A695" s="86" t="s">
        <v>948</v>
      </c>
      <c r="B695" s="12">
        <v>64</v>
      </c>
      <c r="C695" s="12">
        <v>800</v>
      </c>
      <c r="D695" s="12">
        <v>950</v>
      </c>
      <c r="E695" s="13">
        <v>18.8</v>
      </c>
      <c r="F695" s="13">
        <v>4.4000000000000004</v>
      </c>
    </row>
    <row r="696" spans="1:6" ht="15" customHeight="1" x14ac:dyDescent="0.2">
      <c r="A696" s="86" t="s">
        <v>949</v>
      </c>
      <c r="B696" s="12">
        <v>97</v>
      </c>
      <c r="C696" s="12">
        <v>930</v>
      </c>
      <c r="D696" s="15">
        <v>1000</v>
      </c>
      <c r="E696" s="13">
        <v>7.5</v>
      </c>
      <c r="F696" s="13">
        <v>3.2</v>
      </c>
    </row>
    <row r="697" spans="1:6" ht="15" customHeight="1" x14ac:dyDescent="0.2">
      <c r="A697" s="86" t="s">
        <v>950</v>
      </c>
      <c r="B697" s="12">
        <v>97</v>
      </c>
      <c r="C697" s="12">
        <v>850</v>
      </c>
      <c r="D697" s="12">
        <v>850</v>
      </c>
      <c r="E697" s="29" t="s">
        <v>0</v>
      </c>
      <c r="F697" s="13">
        <v>2.8</v>
      </c>
    </row>
    <row r="698" spans="1:6" ht="15" customHeight="1" x14ac:dyDescent="0.2">
      <c r="A698" s="86" t="s">
        <v>951</v>
      </c>
      <c r="B698" s="12">
        <v>73</v>
      </c>
      <c r="C698" s="12" t="s">
        <v>634</v>
      </c>
      <c r="D698" s="12" t="s">
        <v>952</v>
      </c>
      <c r="E698" s="13">
        <v>2.6</v>
      </c>
      <c r="F698" s="13">
        <v>4.3</v>
      </c>
    </row>
    <row r="699" spans="1:6" ht="15" customHeight="1" x14ac:dyDescent="0.2">
      <c r="A699" s="86" t="s">
        <v>953</v>
      </c>
      <c r="B699" s="12">
        <v>70</v>
      </c>
      <c r="C699" s="12" t="s">
        <v>670</v>
      </c>
      <c r="D699" s="12" t="s">
        <v>879</v>
      </c>
      <c r="E699" s="13">
        <v>-6.3</v>
      </c>
      <c r="F699" s="13">
        <v>4.0999999999999996</v>
      </c>
    </row>
    <row r="700" spans="1:6" ht="15" customHeight="1" x14ac:dyDescent="0.2">
      <c r="A700" s="86"/>
      <c r="B700" s="12"/>
      <c r="C700" s="12"/>
      <c r="E700" s="13"/>
    </row>
    <row r="701" spans="1:6" ht="15" customHeight="1" x14ac:dyDescent="0.2">
      <c r="A701" s="8" t="s">
        <v>105</v>
      </c>
      <c r="B701" s="12"/>
      <c r="C701" s="12"/>
      <c r="E701" s="13"/>
    </row>
    <row r="702" spans="1:6" ht="15" customHeight="1" x14ac:dyDescent="0.2">
      <c r="A702" s="86" t="s">
        <v>954</v>
      </c>
      <c r="B702" s="15">
        <v>62</v>
      </c>
      <c r="C702" s="12" t="s">
        <v>695</v>
      </c>
      <c r="D702" s="12" t="s">
        <v>695</v>
      </c>
      <c r="E702" s="29" t="s">
        <v>0</v>
      </c>
      <c r="F702" s="13">
        <v>3.8</v>
      </c>
    </row>
    <row r="703" spans="1:6" ht="15" customHeight="1" x14ac:dyDescent="0.2">
      <c r="A703" s="86" t="s">
        <v>955</v>
      </c>
      <c r="B703" s="12">
        <v>75</v>
      </c>
      <c r="C703" s="12" t="s">
        <v>956</v>
      </c>
      <c r="D703" s="12" t="s">
        <v>956</v>
      </c>
      <c r="E703" s="13" t="s">
        <v>0</v>
      </c>
      <c r="F703" s="13">
        <v>3.4</v>
      </c>
    </row>
    <row r="704" spans="1:6" ht="15" customHeight="1" x14ac:dyDescent="0.2">
      <c r="A704" s="86" t="s">
        <v>957</v>
      </c>
      <c r="B704" s="12">
        <v>79</v>
      </c>
      <c r="C704" s="12" t="s">
        <v>890</v>
      </c>
      <c r="D704" s="12" t="s">
        <v>958</v>
      </c>
      <c r="E704" s="13">
        <v>-5.9</v>
      </c>
      <c r="F704" s="13">
        <v>3.4090909090909087</v>
      </c>
    </row>
    <row r="705" spans="1:6" ht="15" customHeight="1" x14ac:dyDescent="0.2">
      <c r="A705" s="86" t="s">
        <v>616</v>
      </c>
      <c r="B705" s="12">
        <v>60</v>
      </c>
      <c r="C705" s="12">
        <v>700</v>
      </c>
      <c r="D705" s="12">
        <v>700</v>
      </c>
      <c r="E705" s="29" t="s">
        <v>0</v>
      </c>
      <c r="F705" s="13">
        <v>5.3</v>
      </c>
    </row>
    <row r="706" spans="1:6" ht="15" customHeight="1" x14ac:dyDescent="0.2">
      <c r="B706" s="12"/>
      <c r="C706" s="12"/>
      <c r="E706" s="13"/>
    </row>
    <row r="707" spans="1:6" ht="15" customHeight="1" x14ac:dyDescent="0.2">
      <c r="A707" s="8" t="s">
        <v>2069</v>
      </c>
      <c r="B707" s="12"/>
      <c r="C707" s="12"/>
      <c r="E707" s="13"/>
    </row>
    <row r="708" spans="1:6" ht="15" customHeight="1" x14ac:dyDescent="0.2">
      <c r="A708" s="86" t="s">
        <v>2129</v>
      </c>
      <c r="B708" s="12">
        <v>90</v>
      </c>
      <c r="C708" s="12" t="s">
        <v>670</v>
      </c>
      <c r="D708" s="12" t="s">
        <v>638</v>
      </c>
      <c r="E708" s="12">
        <v>11.1</v>
      </c>
      <c r="F708" s="13">
        <f>((825*12)/230000*100)</f>
        <v>4.3043478260869561</v>
      </c>
    </row>
    <row r="709" spans="1:6" ht="15" customHeight="1" x14ac:dyDescent="0.2">
      <c r="A709" s="86" t="s">
        <v>2132</v>
      </c>
      <c r="B709" s="12">
        <v>70</v>
      </c>
      <c r="C709" s="12" t="s">
        <v>696</v>
      </c>
      <c r="D709" s="12" t="s">
        <v>696</v>
      </c>
      <c r="E709" s="12" t="s">
        <v>0</v>
      </c>
      <c r="F709" s="13">
        <f>((800*12)/230000*100)</f>
        <v>4.1739130434782616</v>
      </c>
    </row>
    <row r="710" spans="1:6" ht="15" customHeight="1" x14ac:dyDescent="0.2">
      <c r="A710" s="86" t="s">
        <v>2134</v>
      </c>
      <c r="B710" s="12">
        <v>88</v>
      </c>
      <c r="C710" s="12" t="s">
        <v>39</v>
      </c>
      <c r="D710" s="12" t="s">
        <v>682</v>
      </c>
      <c r="E710" s="12" t="s">
        <v>40</v>
      </c>
      <c r="F710" s="13">
        <f>((816*12)/210000*100)</f>
        <v>4.6628571428571428</v>
      </c>
    </row>
    <row r="711" spans="1:6" ht="15" customHeight="1" x14ac:dyDescent="0.2">
      <c r="A711" s="86" t="s">
        <v>1552</v>
      </c>
      <c r="B711" s="12">
        <v>79</v>
      </c>
      <c r="C711" s="12" t="s">
        <v>712</v>
      </c>
      <c r="D711" s="12" t="s">
        <v>2158</v>
      </c>
      <c r="E711" s="12" t="s">
        <v>0</v>
      </c>
      <c r="F711" s="13">
        <f>((773*12)/220000*100)</f>
        <v>4.2163636363636359</v>
      </c>
    </row>
    <row r="712" spans="1:6" ht="15" customHeight="1" x14ac:dyDescent="0.2">
      <c r="B712" s="12"/>
      <c r="C712" s="12"/>
      <c r="D712" s="49"/>
      <c r="E712" s="49"/>
      <c r="F712" s="49"/>
    </row>
    <row r="713" spans="1:6" ht="15" customHeight="1" x14ac:dyDescent="0.2">
      <c r="A713" s="8" t="s">
        <v>1705</v>
      </c>
      <c r="B713" s="12"/>
      <c r="C713" s="15"/>
      <c r="E713" s="13"/>
      <c r="F713" s="108"/>
    </row>
    <row r="714" spans="1:6" ht="15" customHeight="1" x14ac:dyDescent="0.2">
      <c r="A714" s="86" t="s">
        <v>1897</v>
      </c>
      <c r="B714" s="12">
        <v>82</v>
      </c>
      <c r="C714" s="15" t="s">
        <v>890</v>
      </c>
      <c r="D714" s="12" t="s">
        <v>2249</v>
      </c>
      <c r="E714" s="13">
        <v>5.5</v>
      </c>
      <c r="F714" s="13">
        <v>4.2</v>
      </c>
    </row>
    <row r="715" spans="1:6" ht="15" customHeight="1" x14ac:dyDescent="0.2">
      <c r="A715" s="86" t="s">
        <v>1898</v>
      </c>
      <c r="B715" s="12">
        <v>88</v>
      </c>
      <c r="C715" s="12" t="s">
        <v>39</v>
      </c>
      <c r="D715" s="12" t="s">
        <v>800</v>
      </c>
      <c r="E715" s="13" t="s">
        <v>40</v>
      </c>
      <c r="F715" s="13">
        <v>6</v>
      </c>
    </row>
    <row r="716" spans="1:6" ht="15" customHeight="1" x14ac:dyDescent="0.2">
      <c r="B716" s="12"/>
      <c r="C716" s="12"/>
      <c r="E716" s="13"/>
    </row>
    <row r="717" spans="1:6" ht="15" customHeight="1" x14ac:dyDescent="0.2">
      <c r="A717" s="8" t="s">
        <v>84</v>
      </c>
      <c r="B717" s="12"/>
      <c r="C717" s="12"/>
      <c r="E717" s="13"/>
    </row>
    <row r="718" spans="1:6" ht="15" customHeight="1" x14ac:dyDescent="0.2">
      <c r="A718" s="86" t="s">
        <v>959</v>
      </c>
      <c r="B718" s="12">
        <v>80</v>
      </c>
      <c r="C718" s="12" t="s">
        <v>39</v>
      </c>
      <c r="D718" s="12" t="s">
        <v>696</v>
      </c>
      <c r="E718" s="13" t="s">
        <v>40</v>
      </c>
      <c r="F718" s="13">
        <v>2.7272727272727271</v>
      </c>
    </row>
    <row r="719" spans="1:6" ht="15" customHeight="1" x14ac:dyDescent="0.2">
      <c r="B719" s="12">
        <v>95</v>
      </c>
      <c r="C719" s="12" t="s">
        <v>638</v>
      </c>
      <c r="D719" s="12" t="s">
        <v>638</v>
      </c>
      <c r="E719" s="29" t="s">
        <v>0</v>
      </c>
      <c r="F719" s="13">
        <v>3.2</v>
      </c>
    </row>
    <row r="720" spans="1:6" ht="15" customHeight="1" x14ac:dyDescent="0.2">
      <c r="A720" s="86" t="s">
        <v>960</v>
      </c>
      <c r="B720" s="12">
        <v>107</v>
      </c>
      <c r="C720" s="12" t="s">
        <v>651</v>
      </c>
      <c r="D720" s="12" t="s">
        <v>961</v>
      </c>
      <c r="E720" s="29">
        <v>-6</v>
      </c>
      <c r="F720" s="13">
        <v>4.0999999999999996</v>
      </c>
    </row>
    <row r="721" spans="1:6" ht="15" customHeight="1" x14ac:dyDescent="0.2">
      <c r="A721" s="86" t="s">
        <v>962</v>
      </c>
      <c r="B721" s="12">
        <v>83</v>
      </c>
      <c r="C721" s="12" t="s">
        <v>39</v>
      </c>
      <c r="D721" s="12">
        <v>700</v>
      </c>
      <c r="E721" s="29" t="s">
        <v>40</v>
      </c>
      <c r="F721" s="13">
        <v>4</v>
      </c>
    </row>
    <row r="722" spans="1:6" ht="15" customHeight="1" x14ac:dyDescent="0.2">
      <c r="A722" s="86" t="s">
        <v>963</v>
      </c>
      <c r="B722" s="12">
        <v>58</v>
      </c>
      <c r="C722" s="12" t="s">
        <v>645</v>
      </c>
      <c r="D722" s="12">
        <v>800</v>
      </c>
      <c r="E722" s="13">
        <v>14.3</v>
      </c>
      <c r="F722" s="13">
        <v>3.84</v>
      </c>
    </row>
    <row r="723" spans="1:6" ht="15" customHeight="1" x14ac:dyDescent="0.2">
      <c r="A723" s="86" t="s">
        <v>964</v>
      </c>
      <c r="B723" s="12">
        <v>79</v>
      </c>
      <c r="C723" s="12" t="s">
        <v>965</v>
      </c>
      <c r="D723" s="12" t="s">
        <v>966</v>
      </c>
      <c r="E723" s="29">
        <v>4</v>
      </c>
      <c r="F723" s="13">
        <v>4.5882352941176467</v>
      </c>
    </row>
    <row r="724" spans="1:6" ht="15" customHeight="1" x14ac:dyDescent="0.2">
      <c r="A724" s="86" t="s">
        <v>967</v>
      </c>
      <c r="B724" s="12">
        <v>93</v>
      </c>
      <c r="C724" s="12" t="s">
        <v>968</v>
      </c>
      <c r="D724" s="12" t="s">
        <v>968</v>
      </c>
      <c r="E724" s="29" t="s">
        <v>0</v>
      </c>
      <c r="F724" s="13">
        <v>3.4</v>
      </c>
    </row>
    <row r="725" spans="1:6" ht="15" customHeight="1" x14ac:dyDescent="0.2">
      <c r="B725" s="12"/>
      <c r="C725" s="12"/>
      <c r="E725" s="13"/>
    </row>
    <row r="726" spans="1:6" ht="15" customHeight="1" x14ac:dyDescent="0.2">
      <c r="B726" s="12"/>
      <c r="C726" s="12"/>
      <c r="E726" s="13"/>
    </row>
    <row r="727" spans="1:6" ht="15" customHeight="1" x14ac:dyDescent="0.2">
      <c r="A727" s="80" t="s">
        <v>969</v>
      </c>
      <c r="B727" s="116"/>
      <c r="C727" s="103"/>
      <c r="D727" s="103"/>
      <c r="E727" s="113"/>
      <c r="F727" s="113"/>
    </row>
    <row r="728" spans="1:6" ht="15" customHeight="1" x14ac:dyDescent="0.2">
      <c r="B728" s="12"/>
      <c r="C728" s="12"/>
      <c r="E728" s="13"/>
    </row>
    <row r="729" spans="1:6" ht="15" customHeight="1" x14ac:dyDescent="0.2">
      <c r="A729" s="8" t="s">
        <v>70</v>
      </c>
      <c r="B729" s="12"/>
      <c r="C729" s="12"/>
      <c r="E729" s="13"/>
    </row>
    <row r="730" spans="1:6" ht="15" customHeight="1" x14ac:dyDescent="0.2">
      <c r="A730" s="86" t="s">
        <v>970</v>
      </c>
      <c r="B730" s="12">
        <v>101</v>
      </c>
      <c r="C730" s="15" t="s">
        <v>760</v>
      </c>
      <c r="D730" s="15" t="s">
        <v>1361</v>
      </c>
      <c r="E730" s="13">
        <v>3</v>
      </c>
      <c r="F730" s="13">
        <v>3.5</v>
      </c>
    </row>
    <row r="731" spans="1:6" ht="15" customHeight="1" x14ac:dyDescent="0.2">
      <c r="A731" s="86" t="s">
        <v>971</v>
      </c>
      <c r="B731" s="12">
        <v>81</v>
      </c>
      <c r="C731" s="12" t="s">
        <v>931</v>
      </c>
      <c r="D731" s="15" t="s">
        <v>972</v>
      </c>
      <c r="E731" s="13">
        <v>7.5</v>
      </c>
      <c r="F731" s="13">
        <v>2.6</v>
      </c>
    </row>
    <row r="732" spans="1:6" ht="15" customHeight="1" x14ac:dyDescent="0.2">
      <c r="A732" s="86" t="s">
        <v>973</v>
      </c>
      <c r="B732" s="12">
        <v>94</v>
      </c>
      <c r="C732" s="15">
        <v>1200</v>
      </c>
      <c r="D732" s="15">
        <v>1200</v>
      </c>
      <c r="E732" s="29" t="s">
        <v>0</v>
      </c>
      <c r="F732" s="13">
        <v>3.1</v>
      </c>
    </row>
    <row r="733" spans="1:6" ht="15" customHeight="1" x14ac:dyDescent="0.2">
      <c r="A733" s="86"/>
      <c r="B733" s="12">
        <v>102</v>
      </c>
      <c r="C733" s="15">
        <v>1500</v>
      </c>
      <c r="D733" s="15">
        <v>1500</v>
      </c>
      <c r="E733" s="29" t="s">
        <v>0</v>
      </c>
      <c r="F733" s="13">
        <v>3.4</v>
      </c>
    </row>
    <row r="734" spans="1:6" ht="15" customHeight="1" x14ac:dyDescent="0.2">
      <c r="A734" s="86" t="s">
        <v>974</v>
      </c>
      <c r="B734" s="12">
        <v>107</v>
      </c>
      <c r="C734" s="12" t="s">
        <v>39</v>
      </c>
      <c r="D734" s="15">
        <v>2100</v>
      </c>
      <c r="E734" s="13" t="s">
        <v>40</v>
      </c>
      <c r="F734" s="13">
        <v>4.5999999999999996</v>
      </c>
    </row>
    <row r="735" spans="1:6" ht="15" customHeight="1" x14ac:dyDescent="0.2">
      <c r="A735" s="86" t="s">
        <v>975</v>
      </c>
      <c r="B735" s="16">
        <v>156</v>
      </c>
      <c r="C735" s="15">
        <v>1500</v>
      </c>
      <c r="D735" s="15">
        <v>1500</v>
      </c>
      <c r="E735" s="29" t="s">
        <v>0</v>
      </c>
      <c r="F735" s="13">
        <v>3.2</v>
      </c>
    </row>
    <row r="736" spans="1:6" ht="15" customHeight="1" x14ac:dyDescent="0.2">
      <c r="A736" s="86" t="s">
        <v>976</v>
      </c>
      <c r="B736" s="12">
        <v>51</v>
      </c>
      <c r="C736" s="12" t="s">
        <v>39</v>
      </c>
      <c r="D736" s="15">
        <v>1800</v>
      </c>
      <c r="E736" s="13" t="s">
        <v>40</v>
      </c>
      <c r="F736" s="13">
        <v>5.4</v>
      </c>
    </row>
    <row r="737" spans="1:6" ht="15" customHeight="1" x14ac:dyDescent="0.2">
      <c r="A737" s="86"/>
      <c r="B737" s="12">
        <v>112</v>
      </c>
      <c r="C737" s="12" t="s">
        <v>39</v>
      </c>
      <c r="D737" s="15">
        <v>2700</v>
      </c>
      <c r="E737" s="13" t="s">
        <v>40</v>
      </c>
      <c r="F737" s="13">
        <v>3.9</v>
      </c>
    </row>
    <row r="738" spans="1:6" ht="15" customHeight="1" x14ac:dyDescent="0.2">
      <c r="A738" s="86"/>
      <c r="B738" s="12">
        <v>140</v>
      </c>
      <c r="C738" s="12" t="s">
        <v>39</v>
      </c>
      <c r="D738" s="15">
        <v>3500</v>
      </c>
      <c r="E738" s="13" t="s">
        <v>40</v>
      </c>
      <c r="F738" s="13">
        <v>4</v>
      </c>
    </row>
    <row r="739" spans="1:6" ht="15" customHeight="1" x14ac:dyDescent="0.2">
      <c r="A739" s="86" t="s">
        <v>977</v>
      </c>
      <c r="B739" s="12">
        <v>80</v>
      </c>
      <c r="C739" s="15">
        <v>1300</v>
      </c>
      <c r="D739" s="15" t="s">
        <v>978</v>
      </c>
      <c r="E739" s="13">
        <v>9.6</v>
      </c>
      <c r="F739" s="13">
        <v>3.8863636363636362</v>
      </c>
    </row>
    <row r="740" spans="1:6" ht="15" customHeight="1" x14ac:dyDescent="0.2">
      <c r="A740" s="86"/>
      <c r="B740" s="12">
        <v>108</v>
      </c>
      <c r="C740" s="15">
        <v>1200</v>
      </c>
      <c r="D740" s="15">
        <v>1400</v>
      </c>
      <c r="E740" s="13">
        <v>16.7</v>
      </c>
      <c r="F740" s="13">
        <v>2.5074626865671643</v>
      </c>
    </row>
    <row r="741" spans="1:6" ht="15" customHeight="1" x14ac:dyDescent="0.2">
      <c r="A741" s="86" t="s">
        <v>979</v>
      </c>
      <c r="B741" s="12">
        <v>172</v>
      </c>
      <c r="C741" s="12" t="s">
        <v>39</v>
      </c>
      <c r="D741" s="15">
        <v>3000</v>
      </c>
      <c r="E741" s="13" t="s">
        <v>40</v>
      </c>
      <c r="F741" s="13">
        <v>4.5999999999999996</v>
      </c>
    </row>
    <row r="742" spans="1:6" ht="15" customHeight="1" x14ac:dyDescent="0.2">
      <c r="A742" s="86" t="s">
        <v>980</v>
      </c>
      <c r="B742" s="15">
        <v>139</v>
      </c>
      <c r="C742" s="15" t="s">
        <v>981</v>
      </c>
      <c r="D742" s="15" t="s">
        <v>981</v>
      </c>
      <c r="E742" s="29" t="s">
        <v>0</v>
      </c>
      <c r="F742" s="13">
        <v>4</v>
      </c>
    </row>
    <row r="743" spans="1:6" ht="15" customHeight="1" x14ac:dyDescent="0.2">
      <c r="A743" s="86" t="s">
        <v>982</v>
      </c>
      <c r="B743" s="12">
        <v>56</v>
      </c>
      <c r="C743" s="12" t="s">
        <v>983</v>
      </c>
      <c r="D743" s="12" t="s">
        <v>983</v>
      </c>
      <c r="E743" s="29" t="s">
        <v>0</v>
      </c>
      <c r="F743" s="13">
        <v>4.5999999999999996</v>
      </c>
    </row>
    <row r="744" spans="1:6" ht="15" customHeight="1" x14ac:dyDescent="0.2">
      <c r="A744" s="86" t="s">
        <v>984</v>
      </c>
      <c r="B744" s="12">
        <v>85</v>
      </c>
      <c r="C744" s="12" t="s">
        <v>985</v>
      </c>
      <c r="D744" s="15" t="s">
        <v>986</v>
      </c>
      <c r="E744" s="13">
        <v>8.5</v>
      </c>
      <c r="F744" s="13">
        <v>3.4</v>
      </c>
    </row>
    <row r="745" spans="1:6" ht="15" customHeight="1" x14ac:dyDescent="0.2">
      <c r="A745" s="86" t="s">
        <v>987</v>
      </c>
      <c r="B745" s="12">
        <v>51</v>
      </c>
      <c r="C745" s="12" t="s">
        <v>985</v>
      </c>
      <c r="D745" s="12" t="s">
        <v>985</v>
      </c>
      <c r="E745" s="29" t="s">
        <v>0</v>
      </c>
      <c r="F745" s="13">
        <v>6.2</v>
      </c>
    </row>
    <row r="746" spans="1:6" ht="15" customHeight="1" x14ac:dyDescent="0.2">
      <c r="A746" s="86"/>
      <c r="B746" s="12">
        <v>79</v>
      </c>
      <c r="C746" s="15">
        <v>2300</v>
      </c>
      <c r="D746" s="15">
        <v>2300</v>
      </c>
      <c r="E746" s="29" t="s">
        <v>0</v>
      </c>
      <c r="F746" s="13">
        <v>3.7</v>
      </c>
    </row>
    <row r="747" spans="1:6" ht="15" customHeight="1" x14ac:dyDescent="0.2">
      <c r="A747" s="86" t="s">
        <v>988</v>
      </c>
      <c r="B747" s="12">
        <v>82</v>
      </c>
      <c r="C747" s="12" t="s">
        <v>989</v>
      </c>
      <c r="D747" s="15" t="s">
        <v>981</v>
      </c>
      <c r="E747" s="13">
        <v>6.2</v>
      </c>
      <c r="F747" s="13">
        <v>4.5999999999999996</v>
      </c>
    </row>
    <row r="748" spans="1:6" ht="15" customHeight="1" x14ac:dyDescent="0.2">
      <c r="A748" s="86"/>
      <c r="B748" s="12">
        <v>96</v>
      </c>
      <c r="C748" s="12" t="s">
        <v>990</v>
      </c>
      <c r="D748" s="15">
        <v>1900</v>
      </c>
      <c r="E748" s="13">
        <v>-5</v>
      </c>
      <c r="F748" s="13">
        <v>3.3</v>
      </c>
    </row>
    <row r="749" spans="1:6" ht="15" customHeight="1" x14ac:dyDescent="0.2">
      <c r="A749" s="86"/>
      <c r="B749" s="12">
        <v>102</v>
      </c>
      <c r="C749" s="12" t="s">
        <v>991</v>
      </c>
      <c r="D749" s="15">
        <v>1600</v>
      </c>
      <c r="E749" s="13">
        <v>-17.899999999999999</v>
      </c>
      <c r="F749" s="13">
        <v>2.6</v>
      </c>
    </row>
    <row r="750" spans="1:6" ht="15" customHeight="1" x14ac:dyDescent="0.2">
      <c r="A750" s="86"/>
      <c r="B750" s="15">
        <v>121</v>
      </c>
      <c r="C750" s="15" t="s">
        <v>992</v>
      </c>
      <c r="D750" s="15" t="s">
        <v>992</v>
      </c>
      <c r="E750" s="29" t="s">
        <v>0</v>
      </c>
      <c r="F750" s="13">
        <v>3.5</v>
      </c>
    </row>
    <row r="751" spans="1:6" ht="15" customHeight="1" x14ac:dyDescent="0.2">
      <c r="A751" s="86" t="s">
        <v>993</v>
      </c>
      <c r="B751" s="12">
        <v>84</v>
      </c>
      <c r="C751" s="12" t="s">
        <v>743</v>
      </c>
      <c r="D751" s="12" t="s">
        <v>994</v>
      </c>
      <c r="E751" s="13">
        <v>8</v>
      </c>
      <c r="F751" s="13">
        <v>4.9000000000000004</v>
      </c>
    </row>
    <row r="752" spans="1:6" ht="15" customHeight="1" x14ac:dyDescent="0.2">
      <c r="A752" s="86" t="s">
        <v>995</v>
      </c>
      <c r="B752" s="12">
        <v>120</v>
      </c>
      <c r="C752" s="12" t="s">
        <v>39</v>
      </c>
      <c r="D752" s="15">
        <v>2000</v>
      </c>
      <c r="E752" s="13" t="s">
        <v>40</v>
      </c>
      <c r="F752" s="13">
        <v>3</v>
      </c>
    </row>
    <row r="753" spans="1:6" ht="15" customHeight="1" x14ac:dyDescent="0.2">
      <c r="A753" s="86" t="s">
        <v>996</v>
      </c>
      <c r="B753" s="12">
        <v>90</v>
      </c>
      <c r="C753" s="12" t="s">
        <v>700</v>
      </c>
      <c r="D753" s="12" t="s">
        <v>634</v>
      </c>
      <c r="E753" s="13">
        <v>2.7</v>
      </c>
      <c r="F753" s="13">
        <v>3.2</v>
      </c>
    </row>
    <row r="754" spans="1:6" ht="15" customHeight="1" x14ac:dyDescent="0.2">
      <c r="A754" s="86" t="s">
        <v>997</v>
      </c>
      <c r="B754" s="15">
        <v>119</v>
      </c>
      <c r="C754" s="15">
        <v>1000</v>
      </c>
      <c r="D754" s="15">
        <v>1000</v>
      </c>
      <c r="E754" s="29" t="s">
        <v>0</v>
      </c>
      <c r="F754" s="13">
        <v>2.2000000000000002</v>
      </c>
    </row>
    <row r="755" spans="1:6" ht="15" customHeight="1" x14ac:dyDescent="0.2">
      <c r="A755" s="86" t="s">
        <v>998</v>
      </c>
      <c r="B755" s="12">
        <v>111</v>
      </c>
      <c r="C755" s="15">
        <v>2500</v>
      </c>
      <c r="D755" s="15">
        <v>2500</v>
      </c>
      <c r="E755" s="29" t="s">
        <v>0</v>
      </c>
      <c r="F755" s="13">
        <v>3.2</v>
      </c>
    </row>
    <row r="756" spans="1:6" ht="15" customHeight="1" x14ac:dyDescent="0.2">
      <c r="A756" s="86" t="s">
        <v>999</v>
      </c>
      <c r="B756" s="12">
        <v>72</v>
      </c>
      <c r="C756" s="12" t="s">
        <v>1000</v>
      </c>
      <c r="D756" s="15">
        <v>2100</v>
      </c>
      <c r="E756" s="13">
        <v>-8.6999999999999993</v>
      </c>
      <c r="F756" s="13">
        <v>3.5</v>
      </c>
    </row>
    <row r="757" spans="1:6" ht="15" customHeight="1" x14ac:dyDescent="0.2">
      <c r="A757" s="86" t="s">
        <v>1001</v>
      </c>
      <c r="B757" s="12">
        <v>65</v>
      </c>
      <c r="C757" s="15">
        <v>2000</v>
      </c>
      <c r="D757" s="15">
        <v>1800</v>
      </c>
      <c r="E757" s="13">
        <v>-10</v>
      </c>
      <c r="F757" s="13">
        <v>7</v>
      </c>
    </row>
    <row r="758" spans="1:6" ht="15" customHeight="1" x14ac:dyDescent="0.2">
      <c r="A758" s="86"/>
      <c r="B758" s="12">
        <v>84</v>
      </c>
      <c r="C758" s="15">
        <v>1500</v>
      </c>
      <c r="D758" s="15">
        <v>1500</v>
      </c>
      <c r="E758" s="13" t="s">
        <v>0</v>
      </c>
      <c r="F758" s="13">
        <v>4.8</v>
      </c>
    </row>
    <row r="759" spans="1:6" ht="15" customHeight="1" x14ac:dyDescent="0.2">
      <c r="A759" s="86" t="s">
        <v>1002</v>
      </c>
      <c r="B759" s="16">
        <v>68</v>
      </c>
      <c r="C759" s="15">
        <v>2500</v>
      </c>
      <c r="D759" s="15">
        <v>2500</v>
      </c>
      <c r="E759" s="13" t="s">
        <v>0</v>
      </c>
      <c r="F759" s="13">
        <v>4.3</v>
      </c>
    </row>
    <row r="760" spans="1:6" ht="15" customHeight="1" x14ac:dyDescent="0.2">
      <c r="A760" s="86" t="s">
        <v>1003</v>
      </c>
      <c r="B760" s="12">
        <v>120</v>
      </c>
      <c r="C760" s="12" t="s">
        <v>1004</v>
      </c>
      <c r="D760" s="12" t="s">
        <v>1004</v>
      </c>
      <c r="E760" s="29" t="s">
        <v>0</v>
      </c>
      <c r="F760" s="13">
        <v>3.6</v>
      </c>
    </row>
    <row r="761" spans="1:6" ht="15" customHeight="1" x14ac:dyDescent="0.2">
      <c r="A761" s="86" t="s">
        <v>1005</v>
      </c>
      <c r="B761" s="12">
        <v>98</v>
      </c>
      <c r="C761" s="12" t="s">
        <v>39</v>
      </c>
      <c r="D761" s="15">
        <v>1100</v>
      </c>
      <c r="E761" s="13" t="s">
        <v>40</v>
      </c>
      <c r="F761" s="13">
        <v>1.9</v>
      </c>
    </row>
    <row r="762" spans="1:6" ht="15" customHeight="1" x14ac:dyDescent="0.2">
      <c r="A762" s="86" t="s">
        <v>1006</v>
      </c>
      <c r="B762" s="12">
        <v>47</v>
      </c>
      <c r="C762" s="12" t="s">
        <v>39</v>
      </c>
      <c r="D762" s="15">
        <v>1900</v>
      </c>
      <c r="E762" s="13" t="s">
        <v>40</v>
      </c>
      <c r="F762" s="13">
        <v>5.3</v>
      </c>
    </row>
    <row r="763" spans="1:6" ht="15" customHeight="1" x14ac:dyDescent="0.2">
      <c r="A763" s="86" t="s">
        <v>1007</v>
      </c>
      <c r="B763" s="12">
        <v>120</v>
      </c>
      <c r="C763" s="12" t="s">
        <v>39</v>
      </c>
      <c r="D763" s="15">
        <v>3400</v>
      </c>
      <c r="E763" s="13" t="s">
        <v>40</v>
      </c>
      <c r="F763" s="13">
        <v>3.4000000000000004</v>
      </c>
    </row>
    <row r="764" spans="1:6" ht="15" customHeight="1" x14ac:dyDescent="0.2">
      <c r="A764" s="86" t="s">
        <v>1008</v>
      </c>
      <c r="B764" s="15">
        <v>133</v>
      </c>
      <c r="C764" s="15">
        <v>1400</v>
      </c>
      <c r="D764" s="15">
        <v>1400</v>
      </c>
      <c r="E764" s="29" t="s">
        <v>0</v>
      </c>
      <c r="F764" s="13">
        <v>2.9</v>
      </c>
    </row>
    <row r="765" spans="1:6" ht="15" customHeight="1" x14ac:dyDescent="0.2">
      <c r="A765" s="86" t="s">
        <v>1009</v>
      </c>
      <c r="B765" s="15">
        <v>35</v>
      </c>
      <c r="C765" s="15" t="s">
        <v>39</v>
      </c>
      <c r="D765" s="15" t="s">
        <v>916</v>
      </c>
      <c r="E765" s="29" t="s">
        <v>40</v>
      </c>
      <c r="F765" s="13">
        <v>7.75</v>
      </c>
    </row>
    <row r="766" spans="1:6" ht="15" customHeight="1" x14ac:dyDescent="0.2">
      <c r="A766" s="86"/>
      <c r="B766" s="15">
        <v>40</v>
      </c>
      <c r="C766" s="15" t="s">
        <v>39</v>
      </c>
      <c r="D766" s="15" t="s">
        <v>885</v>
      </c>
      <c r="E766" s="29" t="s">
        <v>40</v>
      </c>
      <c r="F766" s="13">
        <v>7.7142857142857135</v>
      </c>
    </row>
    <row r="767" spans="1:6" ht="15" customHeight="1" x14ac:dyDescent="0.2">
      <c r="A767" s="86"/>
      <c r="B767" s="15">
        <v>55</v>
      </c>
      <c r="C767" s="15" t="s">
        <v>39</v>
      </c>
      <c r="D767" s="15" t="s">
        <v>1010</v>
      </c>
      <c r="E767" s="29" t="s">
        <v>40</v>
      </c>
      <c r="F767" s="13">
        <v>7.379679144385026</v>
      </c>
    </row>
    <row r="768" spans="1:6" ht="15" customHeight="1" x14ac:dyDescent="0.2">
      <c r="A768" s="86"/>
      <c r="B768" s="15">
        <v>66</v>
      </c>
      <c r="C768" s="15" t="s">
        <v>39</v>
      </c>
      <c r="D768" s="15" t="s">
        <v>1011</v>
      </c>
      <c r="E768" s="29" t="s">
        <v>40</v>
      </c>
      <c r="F768" s="13">
        <v>5.7352941176470589</v>
      </c>
    </row>
    <row r="769" spans="1:6" ht="15" customHeight="1" x14ac:dyDescent="0.2">
      <c r="A769" s="86" t="s">
        <v>1012</v>
      </c>
      <c r="B769" s="12">
        <v>119</v>
      </c>
      <c r="C769" s="12" t="s">
        <v>740</v>
      </c>
      <c r="D769" s="12" t="s">
        <v>740</v>
      </c>
      <c r="E769" s="29" t="s">
        <v>0</v>
      </c>
      <c r="F769" s="13">
        <v>2.9</v>
      </c>
    </row>
    <row r="770" spans="1:6" ht="15" customHeight="1" x14ac:dyDescent="0.2">
      <c r="B770" s="12"/>
      <c r="C770" s="12"/>
      <c r="E770" s="13"/>
    </row>
    <row r="771" spans="1:6" ht="15" customHeight="1" x14ac:dyDescent="0.2">
      <c r="A771" s="8" t="s">
        <v>76</v>
      </c>
      <c r="B771" s="12"/>
      <c r="C771" s="12"/>
      <c r="E771" s="13"/>
    </row>
    <row r="772" spans="1:6" ht="15" customHeight="1" x14ac:dyDescent="0.2">
      <c r="A772" s="86" t="s">
        <v>1013</v>
      </c>
      <c r="B772" s="12">
        <v>86</v>
      </c>
      <c r="C772" s="12" t="s">
        <v>702</v>
      </c>
      <c r="D772" s="15">
        <v>1000</v>
      </c>
      <c r="E772" s="13">
        <v>17.600000000000001</v>
      </c>
      <c r="F772" s="13">
        <v>3.8</v>
      </c>
    </row>
    <row r="773" spans="1:6" ht="15" customHeight="1" x14ac:dyDescent="0.2">
      <c r="A773" s="86"/>
      <c r="B773" s="12">
        <v>93</v>
      </c>
      <c r="C773" s="12" t="s">
        <v>702</v>
      </c>
      <c r="D773" s="12" t="s">
        <v>638</v>
      </c>
      <c r="E773" s="13">
        <v>11.8</v>
      </c>
      <c r="F773" s="13">
        <v>3.6</v>
      </c>
    </row>
    <row r="774" spans="1:6" ht="15" customHeight="1" x14ac:dyDescent="0.2">
      <c r="A774" s="86"/>
      <c r="B774" s="12">
        <v>102</v>
      </c>
      <c r="C774" s="12" t="s">
        <v>702</v>
      </c>
      <c r="D774" s="12">
        <v>850</v>
      </c>
      <c r="E774" s="29" t="s">
        <v>0</v>
      </c>
      <c r="F774" s="13">
        <v>3.2</v>
      </c>
    </row>
    <row r="775" spans="1:6" ht="15" customHeight="1" x14ac:dyDescent="0.2">
      <c r="A775" s="86"/>
      <c r="B775" s="12">
        <v>110</v>
      </c>
      <c r="C775" s="12" t="s">
        <v>1014</v>
      </c>
      <c r="D775" s="15">
        <v>1000</v>
      </c>
      <c r="E775" s="13">
        <v>-2.4</v>
      </c>
      <c r="F775" s="13">
        <v>3.9</v>
      </c>
    </row>
    <row r="776" spans="1:6" ht="15" customHeight="1" x14ac:dyDescent="0.2">
      <c r="A776" s="86"/>
      <c r="B776" s="12">
        <v>123</v>
      </c>
      <c r="C776" s="12" t="s">
        <v>698</v>
      </c>
      <c r="D776" s="15">
        <v>1000</v>
      </c>
      <c r="E776" s="13">
        <v>-9.1</v>
      </c>
      <c r="F776" s="13">
        <v>4</v>
      </c>
    </row>
    <row r="777" spans="1:6" ht="15" customHeight="1" x14ac:dyDescent="0.2">
      <c r="A777" s="86" t="s">
        <v>1015</v>
      </c>
      <c r="B777" s="12">
        <v>98</v>
      </c>
      <c r="C777" s="12" t="s">
        <v>654</v>
      </c>
      <c r="D777" s="12" t="s">
        <v>776</v>
      </c>
      <c r="E777" s="13">
        <v>-10.9</v>
      </c>
      <c r="F777" s="13">
        <v>3.5</v>
      </c>
    </row>
    <row r="778" spans="1:6" ht="15" customHeight="1" x14ac:dyDescent="0.2">
      <c r="A778" s="86"/>
      <c r="B778" s="12">
        <v>101</v>
      </c>
      <c r="C778" s="12" t="s">
        <v>896</v>
      </c>
      <c r="D778" s="12" t="s">
        <v>740</v>
      </c>
      <c r="E778" s="13">
        <v>3.8</v>
      </c>
      <c r="F778" s="13">
        <v>3.5999999999999996</v>
      </c>
    </row>
    <row r="779" spans="1:6" ht="15" customHeight="1" x14ac:dyDescent="0.2">
      <c r="B779" s="12"/>
      <c r="C779" s="12"/>
      <c r="E779" s="13"/>
    </row>
    <row r="780" spans="1:6" ht="15" customHeight="1" x14ac:dyDescent="0.2">
      <c r="A780" s="8" t="s">
        <v>78</v>
      </c>
      <c r="B780" s="12"/>
      <c r="C780" s="12"/>
      <c r="E780" s="13"/>
    </row>
    <row r="781" spans="1:6" ht="15" customHeight="1" x14ac:dyDescent="0.2">
      <c r="A781" s="86" t="s">
        <v>1016</v>
      </c>
      <c r="B781" s="12">
        <v>93</v>
      </c>
      <c r="C781" s="12" t="s">
        <v>1017</v>
      </c>
      <c r="D781" s="12" t="s">
        <v>735</v>
      </c>
      <c r="E781" s="13">
        <v>11.5</v>
      </c>
      <c r="F781" s="13">
        <v>4.0999999999999996</v>
      </c>
    </row>
    <row r="782" spans="1:6" ht="15" customHeight="1" x14ac:dyDescent="0.2">
      <c r="A782" s="86" t="s">
        <v>1018</v>
      </c>
      <c r="B782" s="12">
        <v>79</v>
      </c>
      <c r="C782" s="12" t="s">
        <v>1019</v>
      </c>
      <c r="D782" s="12" t="s">
        <v>1019</v>
      </c>
      <c r="E782" s="29" t="s">
        <v>0</v>
      </c>
      <c r="F782" s="13">
        <v>4.3</v>
      </c>
    </row>
    <row r="783" spans="1:6" ht="15" customHeight="1" x14ac:dyDescent="0.2">
      <c r="A783" s="86"/>
      <c r="B783" s="12">
        <v>91</v>
      </c>
      <c r="C783" s="12" t="s">
        <v>1020</v>
      </c>
      <c r="D783" s="12" t="s">
        <v>1020</v>
      </c>
      <c r="E783" s="29" t="s">
        <v>0</v>
      </c>
      <c r="F783" s="13">
        <v>3.8</v>
      </c>
    </row>
    <row r="784" spans="1:6" ht="15" customHeight="1" x14ac:dyDescent="0.2">
      <c r="A784" s="86" t="s">
        <v>1021</v>
      </c>
      <c r="B784" s="12">
        <v>95</v>
      </c>
      <c r="C784" s="12" t="s">
        <v>760</v>
      </c>
      <c r="D784" s="12" t="s">
        <v>760</v>
      </c>
      <c r="E784" s="29" t="s">
        <v>0</v>
      </c>
      <c r="F784" s="13">
        <v>3.1</v>
      </c>
    </row>
    <row r="785" spans="1:6" ht="15" customHeight="1" x14ac:dyDescent="0.2">
      <c r="A785" s="86" t="s">
        <v>1022</v>
      </c>
      <c r="B785" s="12">
        <v>88</v>
      </c>
      <c r="C785" s="12" t="s">
        <v>978</v>
      </c>
      <c r="D785" s="15">
        <v>1600</v>
      </c>
      <c r="E785" s="13">
        <v>12.3</v>
      </c>
      <c r="F785" s="13">
        <v>4.3</v>
      </c>
    </row>
    <row r="786" spans="1:6" ht="15" customHeight="1" x14ac:dyDescent="0.2">
      <c r="A786" s="86"/>
      <c r="B786" s="12"/>
      <c r="C786" s="12"/>
      <c r="E786" s="13"/>
    </row>
    <row r="787" spans="1:6" ht="15" customHeight="1" x14ac:dyDescent="0.2">
      <c r="A787" s="8" t="s">
        <v>105</v>
      </c>
      <c r="B787" s="12"/>
      <c r="C787" s="12"/>
      <c r="E787" s="13"/>
    </row>
    <row r="788" spans="1:6" ht="15" customHeight="1" x14ac:dyDescent="0.2">
      <c r="A788" s="86" t="s">
        <v>1023</v>
      </c>
      <c r="B788" s="12">
        <v>50</v>
      </c>
      <c r="C788" s="12" t="s">
        <v>39</v>
      </c>
      <c r="D788" s="15" t="s">
        <v>698</v>
      </c>
      <c r="E788" s="13" t="s">
        <v>40</v>
      </c>
      <c r="F788" s="13">
        <v>4.3999999999999995</v>
      </c>
    </row>
    <row r="789" spans="1:6" ht="15" customHeight="1" x14ac:dyDescent="0.2">
      <c r="A789" s="86"/>
      <c r="B789" s="12">
        <v>62</v>
      </c>
      <c r="C789" s="12" t="s">
        <v>39</v>
      </c>
      <c r="D789" s="15" t="s">
        <v>1024</v>
      </c>
      <c r="E789" s="13" t="s">
        <v>40</v>
      </c>
      <c r="F789" s="13">
        <v>3.8918918918918917</v>
      </c>
    </row>
    <row r="790" spans="1:6" ht="15" customHeight="1" x14ac:dyDescent="0.2">
      <c r="A790" s="86"/>
      <c r="B790" s="12">
        <v>80</v>
      </c>
      <c r="C790" s="12" t="s">
        <v>39</v>
      </c>
      <c r="D790" s="15" t="s">
        <v>740</v>
      </c>
      <c r="E790" s="13" t="s">
        <v>40</v>
      </c>
      <c r="F790" s="13">
        <v>3.375</v>
      </c>
    </row>
    <row r="791" spans="1:6" ht="15" customHeight="1" x14ac:dyDescent="0.2">
      <c r="A791" s="86" t="s">
        <v>1025</v>
      </c>
      <c r="B791" s="12">
        <v>94</v>
      </c>
      <c r="C791" s="12" t="s">
        <v>740</v>
      </c>
      <c r="D791" s="15" t="s">
        <v>1026</v>
      </c>
      <c r="E791" s="13">
        <v>9.3000000000000007</v>
      </c>
      <c r="F791" s="13">
        <v>3.2181818181818178</v>
      </c>
    </row>
    <row r="792" spans="1:6" ht="15" customHeight="1" x14ac:dyDescent="0.2">
      <c r="A792" s="86"/>
      <c r="B792" s="12">
        <v>99</v>
      </c>
      <c r="C792" s="15">
        <v>1400</v>
      </c>
      <c r="D792" s="15" t="s">
        <v>1027</v>
      </c>
      <c r="E792" s="13" t="s">
        <v>0</v>
      </c>
      <c r="F792" s="13">
        <v>3.1090909090909089</v>
      </c>
    </row>
    <row r="793" spans="1:6" ht="15" customHeight="1" x14ac:dyDescent="0.2">
      <c r="A793" s="86"/>
      <c r="B793" s="12"/>
      <c r="C793" s="15"/>
      <c r="D793" s="15"/>
      <c r="E793" s="13"/>
    </row>
    <row r="794" spans="1:6" ht="15" customHeight="1" x14ac:dyDescent="0.2">
      <c r="A794" s="8" t="s">
        <v>2069</v>
      </c>
      <c r="B794" s="12"/>
      <c r="C794" s="12"/>
      <c r="E794" s="13"/>
    </row>
    <row r="795" spans="1:6" ht="15" customHeight="1" x14ac:dyDescent="0.2">
      <c r="A795" s="86" t="s">
        <v>2159</v>
      </c>
      <c r="B795" s="12">
        <v>68</v>
      </c>
      <c r="C795" s="12" t="s">
        <v>2160</v>
      </c>
      <c r="D795" s="12" t="s">
        <v>1011</v>
      </c>
      <c r="E795" s="13" t="s">
        <v>0</v>
      </c>
      <c r="F795" s="13">
        <f>((1340*12)/370000*100)</f>
        <v>4.345945945945946</v>
      </c>
    </row>
    <row r="796" spans="1:6" ht="15" customHeight="1" x14ac:dyDescent="0.2">
      <c r="A796" s="86" t="s">
        <v>2149</v>
      </c>
      <c r="B796" s="12">
        <v>98</v>
      </c>
      <c r="C796" s="12" t="s">
        <v>39</v>
      </c>
      <c r="D796" s="12" t="s">
        <v>994</v>
      </c>
      <c r="E796" s="13" t="s">
        <v>40</v>
      </c>
      <c r="F796" s="13">
        <f>((1300*12)/420000*100)</f>
        <v>3.7142857142857144</v>
      </c>
    </row>
    <row r="797" spans="1:6" ht="15" customHeight="1" x14ac:dyDescent="0.2">
      <c r="A797" s="86" t="s">
        <v>2161</v>
      </c>
      <c r="B797" s="16">
        <v>105.07</v>
      </c>
      <c r="C797" s="12" t="s">
        <v>769</v>
      </c>
      <c r="D797" s="12" t="s">
        <v>832</v>
      </c>
      <c r="E797" s="13" t="s">
        <v>0</v>
      </c>
      <c r="F797" s="13">
        <f>((1450*12)/400000*100)</f>
        <v>4.3499999999999996</v>
      </c>
    </row>
    <row r="798" spans="1:6" ht="15" customHeight="1" x14ac:dyDescent="0.2">
      <c r="A798" s="86"/>
      <c r="B798" s="12"/>
      <c r="C798" s="12"/>
      <c r="F798" s="49"/>
    </row>
    <row r="799" spans="1:6" ht="15" customHeight="1" x14ac:dyDescent="0.2">
      <c r="A799" s="8" t="s">
        <v>1705</v>
      </c>
      <c r="B799" s="12"/>
      <c r="C799" s="12"/>
      <c r="D799" s="49"/>
      <c r="E799" s="108"/>
      <c r="F799" s="108"/>
    </row>
    <row r="800" spans="1:6" ht="15" customHeight="1" x14ac:dyDescent="0.2">
      <c r="A800" s="86" t="s">
        <v>1899</v>
      </c>
      <c r="B800" s="12">
        <v>98</v>
      </c>
      <c r="C800" s="12" t="s">
        <v>2251</v>
      </c>
      <c r="D800" s="12" t="s">
        <v>1900</v>
      </c>
      <c r="E800" s="13" t="s">
        <v>0</v>
      </c>
      <c r="F800" s="13">
        <v>5.5</v>
      </c>
    </row>
    <row r="801" spans="2:3" ht="15" customHeight="1" x14ac:dyDescent="0.2">
      <c r="B801" s="12"/>
      <c r="C801" s="12"/>
    </row>
  </sheetData>
  <mergeCells count="5">
    <mergeCell ref="F5:F6"/>
    <mergeCell ref="A5:A6"/>
    <mergeCell ref="B5:B6"/>
    <mergeCell ref="C5:D5"/>
    <mergeCell ref="E5:E6"/>
  </mergeCells>
  <phoneticPr fontId="0" type="noConversion"/>
  <pageMargins left="0.35433070866141736" right="0.19685039370078741" top="0.39370078740157483" bottom="0.98425196850393704" header="0.51181102362204722" footer="0.51181102362204722"/>
  <pageSetup paperSize="9" scale="65" orientation="portrait" cellComments="asDisplayed" r:id="rId1"/>
  <headerFooter alignWithMargins="0">
    <oddFooter>Page &amp;P of &amp;N</oddFooter>
  </headerFooter>
  <rowBreaks count="9" manualBreakCount="9">
    <brk id="67" max="5" man="1"/>
    <brk id="133" max="5" man="1"/>
    <brk id="198" max="5" man="1"/>
    <brk id="263" max="5" man="1"/>
    <brk id="320" max="5" man="1"/>
    <brk id="517" max="5" man="1"/>
    <brk id="578" max="5" man="1"/>
    <brk id="706" max="5" man="1"/>
    <brk id="77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79998168889431442"/>
  </sheetPr>
  <dimension ref="A1:F235"/>
  <sheetViews>
    <sheetView zoomScale="80" zoomScaleNormal="80" zoomScaleSheetLayoutView="100" workbookViewId="0"/>
  </sheetViews>
  <sheetFormatPr defaultColWidth="9.140625" defaultRowHeight="15" customHeight="1" x14ac:dyDescent="0.2"/>
  <cols>
    <col min="1" max="1" width="54.85546875" style="14" bestFit="1" customWidth="1"/>
    <col min="2" max="3" width="20.7109375" style="16" customWidth="1"/>
    <col min="4" max="5" width="22.7109375" style="12" customWidth="1"/>
    <col min="6" max="6" width="20.7109375" style="13" customWidth="1"/>
    <col min="7" max="16384" width="9.140625" style="14"/>
  </cols>
  <sheetData>
    <row r="1" spans="1:6" ht="15" customHeight="1" x14ac:dyDescent="0.2">
      <c r="A1" s="8" t="s">
        <v>2306</v>
      </c>
    </row>
    <row r="2" spans="1:6" ht="15" customHeight="1" x14ac:dyDescent="0.2">
      <c r="A2" s="8" t="s">
        <v>17</v>
      </c>
    </row>
    <row r="3" spans="1:6" ht="15" customHeight="1" x14ac:dyDescent="0.2">
      <c r="A3" s="70" t="s">
        <v>16</v>
      </c>
    </row>
    <row r="4" spans="1:6" ht="15" customHeight="1" x14ac:dyDescent="0.2">
      <c r="A4" s="8"/>
    </row>
    <row r="5" spans="1:6" ht="39.950000000000003" customHeight="1" x14ac:dyDescent="0.2">
      <c r="A5" s="189" t="s">
        <v>30</v>
      </c>
      <c r="B5" s="191" t="s">
        <v>2284</v>
      </c>
      <c r="C5" s="191" t="s">
        <v>2294</v>
      </c>
      <c r="D5" s="189" t="s">
        <v>4</v>
      </c>
      <c r="E5" s="189"/>
      <c r="F5" s="190" t="s">
        <v>2285</v>
      </c>
    </row>
    <row r="6" spans="1:6" ht="39.950000000000003" customHeight="1" x14ac:dyDescent="0.2">
      <c r="A6" s="189"/>
      <c r="B6" s="191"/>
      <c r="C6" s="191"/>
      <c r="D6" s="79">
        <v>2024</v>
      </c>
      <c r="E6" s="79">
        <v>2025</v>
      </c>
      <c r="F6" s="190"/>
    </row>
    <row r="8" spans="1:6" ht="15" customHeight="1" x14ac:dyDescent="0.2">
      <c r="A8" s="89" t="s">
        <v>227</v>
      </c>
      <c r="B8" s="125"/>
      <c r="C8" s="125"/>
      <c r="D8" s="126"/>
      <c r="E8" s="126"/>
      <c r="F8" s="126"/>
    </row>
    <row r="9" spans="1:6" ht="15" customHeight="1" x14ac:dyDescent="0.2">
      <c r="A9" s="8"/>
    </row>
    <row r="10" spans="1:6" ht="15" customHeight="1" x14ac:dyDescent="0.2">
      <c r="A10" s="118" t="s">
        <v>65</v>
      </c>
      <c r="B10" s="21"/>
      <c r="C10" s="21"/>
      <c r="D10" s="10"/>
      <c r="E10" s="41"/>
      <c r="F10" s="41"/>
    </row>
    <row r="11" spans="1:6" ht="15" customHeight="1" x14ac:dyDescent="0.2">
      <c r="A11" s="86" t="s">
        <v>228</v>
      </c>
      <c r="B11" s="10">
        <v>112</v>
      </c>
      <c r="C11" s="10">
        <v>112</v>
      </c>
      <c r="D11" s="11" t="s">
        <v>39</v>
      </c>
      <c r="E11" s="10">
        <v>285000</v>
      </c>
      <c r="F11" s="11" t="s">
        <v>40</v>
      </c>
    </row>
    <row r="12" spans="1:6" ht="15" customHeight="1" x14ac:dyDescent="0.2">
      <c r="A12" s="8"/>
      <c r="F12" s="11"/>
    </row>
    <row r="13" spans="1:6" ht="15" customHeight="1" x14ac:dyDescent="0.2">
      <c r="A13" s="8" t="s">
        <v>1705</v>
      </c>
    </row>
    <row r="14" spans="1:6" ht="15" customHeight="1" x14ac:dyDescent="0.2">
      <c r="A14" s="86" t="s">
        <v>1901</v>
      </c>
      <c r="B14" s="16">
        <v>138</v>
      </c>
      <c r="C14" s="16">
        <v>138</v>
      </c>
      <c r="D14" s="15" t="s">
        <v>39</v>
      </c>
      <c r="E14" s="12" t="s">
        <v>1641</v>
      </c>
      <c r="F14" s="13" t="s">
        <v>40</v>
      </c>
    </row>
    <row r="15" spans="1:6" ht="15" customHeight="1" x14ac:dyDescent="0.2">
      <c r="D15" s="15"/>
    </row>
    <row r="16" spans="1:6" ht="15" customHeight="1" x14ac:dyDescent="0.2">
      <c r="A16" s="89" t="s">
        <v>229</v>
      </c>
      <c r="B16" s="125"/>
      <c r="C16" s="125"/>
      <c r="D16" s="126"/>
      <c r="E16" s="126"/>
      <c r="F16" s="126"/>
    </row>
    <row r="17" spans="1:6" ht="15" customHeight="1" x14ac:dyDescent="0.2">
      <c r="A17" s="8"/>
    </row>
    <row r="18" spans="1:6" ht="15" customHeight="1" x14ac:dyDescent="0.2">
      <c r="A18" s="118" t="s">
        <v>65</v>
      </c>
      <c r="B18" s="21"/>
      <c r="C18" s="21"/>
      <c r="D18" s="10"/>
      <c r="E18" s="41"/>
      <c r="F18" s="41"/>
    </row>
    <row r="19" spans="1:6" ht="15" customHeight="1" x14ac:dyDescent="0.2">
      <c r="A19" s="86" t="s">
        <v>230</v>
      </c>
      <c r="B19" s="10">
        <v>113</v>
      </c>
      <c r="C19" s="10">
        <v>225</v>
      </c>
      <c r="D19" s="11" t="s">
        <v>231</v>
      </c>
      <c r="E19" s="10" t="s">
        <v>232</v>
      </c>
      <c r="F19" s="22">
        <v>6</v>
      </c>
    </row>
    <row r="20" spans="1:6" ht="15" customHeight="1" x14ac:dyDescent="0.2">
      <c r="A20" s="8"/>
      <c r="F20" s="11"/>
    </row>
    <row r="21" spans="1:6" ht="15" customHeight="1" x14ac:dyDescent="0.2">
      <c r="A21" s="8" t="s">
        <v>2193</v>
      </c>
      <c r="F21" s="11"/>
    </row>
    <row r="22" spans="1:6" ht="15" customHeight="1" x14ac:dyDescent="0.2">
      <c r="A22" s="86" t="s">
        <v>2231</v>
      </c>
      <c r="B22" s="16">
        <v>105</v>
      </c>
      <c r="C22" s="16">
        <v>209</v>
      </c>
      <c r="D22" s="12" t="s">
        <v>39</v>
      </c>
      <c r="E22" s="15">
        <v>385000</v>
      </c>
      <c r="F22" s="11" t="s">
        <v>40</v>
      </c>
    </row>
    <row r="23" spans="1:6" ht="15" customHeight="1" x14ac:dyDescent="0.2">
      <c r="A23" s="8"/>
      <c r="F23" s="11"/>
    </row>
    <row r="24" spans="1:6" ht="15" customHeight="1" x14ac:dyDescent="0.2">
      <c r="A24" s="118" t="s">
        <v>98</v>
      </c>
      <c r="B24" s="21"/>
      <c r="C24" s="21"/>
      <c r="D24" s="10"/>
      <c r="E24" s="41"/>
      <c r="F24" s="41"/>
    </row>
    <row r="25" spans="1:6" ht="15" customHeight="1" x14ac:dyDescent="0.2">
      <c r="A25" s="86" t="s">
        <v>233</v>
      </c>
      <c r="B25" s="10">
        <v>114</v>
      </c>
      <c r="C25" s="10">
        <v>223</v>
      </c>
      <c r="D25" s="11" t="s">
        <v>39</v>
      </c>
      <c r="E25" s="10">
        <v>1020000</v>
      </c>
      <c r="F25" s="11" t="s">
        <v>40</v>
      </c>
    </row>
    <row r="26" spans="1:6" ht="15" customHeight="1" x14ac:dyDescent="0.2">
      <c r="A26" s="86" t="s">
        <v>234</v>
      </c>
      <c r="B26" s="10">
        <v>144</v>
      </c>
      <c r="C26" s="10">
        <v>224</v>
      </c>
      <c r="D26" s="11" t="s">
        <v>39</v>
      </c>
      <c r="E26" s="10">
        <v>1000000</v>
      </c>
      <c r="F26" s="11" t="s">
        <v>40</v>
      </c>
    </row>
    <row r="27" spans="1:6" ht="15" customHeight="1" x14ac:dyDescent="0.2">
      <c r="A27" s="86" t="s">
        <v>235</v>
      </c>
      <c r="B27" s="10">
        <v>137</v>
      </c>
      <c r="C27" s="10">
        <v>274</v>
      </c>
      <c r="D27" s="11" t="s">
        <v>39</v>
      </c>
      <c r="E27" s="10">
        <v>800000</v>
      </c>
      <c r="F27" s="11" t="s">
        <v>40</v>
      </c>
    </row>
    <row r="28" spans="1:6" ht="15" customHeight="1" x14ac:dyDescent="0.2">
      <c r="A28" s="86" t="s">
        <v>236</v>
      </c>
      <c r="B28" s="10">
        <v>115</v>
      </c>
      <c r="C28" s="10">
        <v>218</v>
      </c>
      <c r="D28" s="11" t="s">
        <v>39</v>
      </c>
      <c r="E28" s="10">
        <v>850000</v>
      </c>
      <c r="F28" s="11" t="s">
        <v>40</v>
      </c>
    </row>
    <row r="29" spans="1:6" ht="15" customHeight="1" x14ac:dyDescent="0.2">
      <c r="A29" s="9"/>
    </row>
    <row r="30" spans="1:6" ht="15" customHeight="1" x14ac:dyDescent="0.2">
      <c r="A30" s="9" t="s">
        <v>2195</v>
      </c>
    </row>
    <row r="31" spans="1:6" ht="15" customHeight="1" x14ac:dyDescent="0.2">
      <c r="A31" s="86" t="s">
        <v>2232</v>
      </c>
      <c r="B31" s="16">
        <v>92</v>
      </c>
      <c r="C31" s="16">
        <v>184</v>
      </c>
      <c r="D31" s="12" t="s">
        <v>39</v>
      </c>
      <c r="E31" s="15">
        <v>850000</v>
      </c>
      <c r="F31" s="13" t="s">
        <v>40</v>
      </c>
    </row>
    <row r="32" spans="1:6" ht="15" customHeight="1" x14ac:dyDescent="0.2">
      <c r="A32" s="9"/>
    </row>
    <row r="33" spans="1:6" ht="15" customHeight="1" x14ac:dyDescent="0.2">
      <c r="A33" s="118" t="s">
        <v>70</v>
      </c>
      <c r="B33" s="21"/>
      <c r="C33" s="21"/>
      <c r="D33" s="10"/>
      <c r="E33" s="41"/>
      <c r="F33" s="41"/>
    </row>
    <row r="34" spans="1:6" ht="15" customHeight="1" x14ac:dyDescent="0.2">
      <c r="A34" s="86" t="s">
        <v>237</v>
      </c>
      <c r="B34" s="10">
        <v>93</v>
      </c>
      <c r="C34" s="10">
        <v>186</v>
      </c>
      <c r="D34" s="11" t="s">
        <v>39</v>
      </c>
      <c r="E34" s="10">
        <v>1000000</v>
      </c>
      <c r="F34" s="11" t="s">
        <v>40</v>
      </c>
    </row>
    <row r="35" spans="1:6" ht="15" customHeight="1" x14ac:dyDescent="0.2">
      <c r="A35" s="86" t="s">
        <v>238</v>
      </c>
      <c r="B35" s="10">
        <v>116</v>
      </c>
      <c r="C35" s="10">
        <v>279</v>
      </c>
      <c r="D35" s="11" t="s">
        <v>39</v>
      </c>
      <c r="E35" s="10">
        <v>1400000</v>
      </c>
      <c r="F35" s="11" t="s">
        <v>40</v>
      </c>
    </row>
    <row r="36" spans="1:6" ht="15" customHeight="1" x14ac:dyDescent="0.2">
      <c r="A36" s="86" t="s">
        <v>239</v>
      </c>
      <c r="B36" s="10">
        <v>111</v>
      </c>
      <c r="C36" s="10">
        <v>223</v>
      </c>
      <c r="D36" s="11" t="s">
        <v>39</v>
      </c>
      <c r="E36" s="10">
        <v>1369000</v>
      </c>
      <c r="F36" s="11" t="s">
        <v>40</v>
      </c>
    </row>
    <row r="37" spans="1:6" ht="15" customHeight="1" x14ac:dyDescent="0.2">
      <c r="A37" s="86" t="s">
        <v>240</v>
      </c>
      <c r="B37" s="10">
        <v>73</v>
      </c>
      <c r="C37" s="10">
        <v>146</v>
      </c>
      <c r="D37" s="11" t="s">
        <v>39</v>
      </c>
      <c r="E37" s="10" t="s">
        <v>241</v>
      </c>
      <c r="F37" s="11" t="s">
        <v>40</v>
      </c>
    </row>
    <row r="38" spans="1:6" ht="15" customHeight="1" x14ac:dyDescent="0.2">
      <c r="A38" s="8"/>
      <c r="D38" s="15"/>
    </row>
    <row r="39" spans="1:6" ht="15" customHeight="1" x14ac:dyDescent="0.2">
      <c r="A39" s="118" t="s">
        <v>71</v>
      </c>
      <c r="B39" s="21"/>
      <c r="C39" s="21"/>
      <c r="D39" s="10"/>
      <c r="E39" s="41"/>
      <c r="F39" s="41"/>
    </row>
    <row r="40" spans="1:6" ht="15" customHeight="1" x14ac:dyDescent="0.2">
      <c r="A40" s="86" t="s">
        <v>242</v>
      </c>
      <c r="B40" s="10">
        <v>107</v>
      </c>
      <c r="C40" s="10">
        <v>213</v>
      </c>
      <c r="D40" s="11" t="s">
        <v>39</v>
      </c>
      <c r="E40" s="10">
        <v>800000</v>
      </c>
      <c r="F40" s="11" t="s">
        <v>40</v>
      </c>
    </row>
    <row r="41" spans="1:6" ht="15" customHeight="1" x14ac:dyDescent="0.2">
      <c r="A41" s="8"/>
      <c r="D41" s="15"/>
    </row>
    <row r="42" spans="1:6" ht="15" customHeight="1" x14ac:dyDescent="0.2">
      <c r="A42" s="118" t="s">
        <v>73</v>
      </c>
      <c r="B42" s="21"/>
      <c r="C42" s="21"/>
      <c r="D42" s="10"/>
      <c r="E42" s="41"/>
      <c r="F42" s="41"/>
    </row>
    <row r="43" spans="1:6" ht="15" customHeight="1" x14ac:dyDescent="0.2">
      <c r="A43" s="86" t="s">
        <v>1144</v>
      </c>
      <c r="B43" s="10">
        <v>149</v>
      </c>
      <c r="C43" s="10">
        <v>237</v>
      </c>
      <c r="D43" s="11" t="s">
        <v>39</v>
      </c>
      <c r="E43" s="10">
        <v>600000</v>
      </c>
      <c r="F43" s="11" t="s">
        <v>40</v>
      </c>
    </row>
    <row r="44" spans="1:6" ht="15" customHeight="1" x14ac:dyDescent="0.2">
      <c r="A44" s="8"/>
      <c r="B44" s="10">
        <v>186</v>
      </c>
      <c r="C44" s="10">
        <v>237</v>
      </c>
      <c r="D44" s="11" t="s">
        <v>39</v>
      </c>
      <c r="E44" s="10">
        <v>500000</v>
      </c>
      <c r="F44" s="11" t="s">
        <v>40</v>
      </c>
    </row>
    <row r="45" spans="1:6" ht="15" customHeight="1" x14ac:dyDescent="0.2">
      <c r="A45" s="8"/>
      <c r="B45" s="10"/>
      <c r="C45" s="10"/>
      <c r="D45" s="11"/>
      <c r="E45" s="10"/>
      <c r="F45" s="11"/>
    </row>
    <row r="46" spans="1:6" ht="15" customHeight="1" x14ac:dyDescent="0.2">
      <c r="A46" s="8" t="s">
        <v>1698</v>
      </c>
      <c r="D46" s="15"/>
    </row>
    <row r="47" spans="1:6" ht="15" customHeight="1" x14ac:dyDescent="0.2">
      <c r="A47" s="86" t="s">
        <v>1902</v>
      </c>
      <c r="B47" s="16">
        <v>111</v>
      </c>
      <c r="C47" s="16">
        <v>261</v>
      </c>
      <c r="D47" s="15" t="s">
        <v>1903</v>
      </c>
      <c r="E47" s="12" t="s">
        <v>1904</v>
      </c>
      <c r="F47" s="13" t="s">
        <v>0</v>
      </c>
    </row>
    <row r="48" spans="1:6" ht="15" customHeight="1" x14ac:dyDescent="0.2">
      <c r="A48" s="86" t="s">
        <v>1905</v>
      </c>
      <c r="B48" s="16">
        <v>151</v>
      </c>
      <c r="C48" s="16">
        <v>270</v>
      </c>
      <c r="D48" s="15">
        <v>850000</v>
      </c>
      <c r="E48" s="12" t="s">
        <v>1906</v>
      </c>
      <c r="F48" s="13" t="s">
        <v>0</v>
      </c>
    </row>
    <row r="49" spans="1:6" ht="15" customHeight="1" x14ac:dyDescent="0.2">
      <c r="A49" s="86" t="s">
        <v>1907</v>
      </c>
      <c r="B49" s="16">
        <v>111</v>
      </c>
      <c r="C49" s="16">
        <v>242</v>
      </c>
      <c r="D49" s="15" t="s">
        <v>1908</v>
      </c>
      <c r="E49" s="12" t="s">
        <v>1909</v>
      </c>
      <c r="F49" s="13" t="s">
        <v>0</v>
      </c>
    </row>
    <row r="50" spans="1:6" ht="15" customHeight="1" x14ac:dyDescent="0.2">
      <c r="A50" s="86" t="s">
        <v>1910</v>
      </c>
      <c r="B50" s="16">
        <v>111</v>
      </c>
      <c r="C50" s="16">
        <v>223</v>
      </c>
      <c r="D50" s="15" t="s">
        <v>39</v>
      </c>
      <c r="E50" s="12" t="s">
        <v>1911</v>
      </c>
      <c r="F50" s="13" t="s">
        <v>40</v>
      </c>
    </row>
    <row r="51" spans="1:6" ht="15" customHeight="1" x14ac:dyDescent="0.2">
      <c r="D51" s="15"/>
    </row>
    <row r="52" spans="1:6" ht="15" customHeight="1" x14ac:dyDescent="0.2">
      <c r="A52" s="118" t="s">
        <v>76</v>
      </c>
      <c r="B52" s="21"/>
      <c r="C52" s="21"/>
      <c r="D52" s="10"/>
      <c r="E52" s="41"/>
      <c r="F52" s="41"/>
    </row>
    <row r="53" spans="1:6" ht="15" customHeight="1" x14ac:dyDescent="0.2">
      <c r="A53" s="86" t="s">
        <v>243</v>
      </c>
      <c r="B53" s="10">
        <v>116</v>
      </c>
      <c r="C53" s="10">
        <v>232</v>
      </c>
      <c r="D53" s="11" t="s">
        <v>39</v>
      </c>
      <c r="E53" s="10">
        <v>450000</v>
      </c>
      <c r="F53" s="11" t="s">
        <v>40</v>
      </c>
    </row>
    <row r="54" spans="1:6" ht="15" customHeight="1" x14ac:dyDescent="0.2">
      <c r="A54" s="86" t="s">
        <v>244</v>
      </c>
      <c r="B54" s="10">
        <v>197</v>
      </c>
      <c r="C54" s="10">
        <v>312</v>
      </c>
      <c r="D54" s="11" t="s">
        <v>39</v>
      </c>
      <c r="E54" s="10">
        <v>650000</v>
      </c>
      <c r="F54" s="11" t="s">
        <v>40</v>
      </c>
    </row>
    <row r="55" spans="1:6" ht="15" customHeight="1" x14ac:dyDescent="0.2">
      <c r="A55" s="86" t="s">
        <v>245</v>
      </c>
      <c r="B55" s="10">
        <v>93</v>
      </c>
      <c r="C55" s="10">
        <v>186</v>
      </c>
      <c r="D55" s="11" t="s">
        <v>39</v>
      </c>
      <c r="E55" s="10">
        <v>600000</v>
      </c>
      <c r="F55" s="11" t="s">
        <v>40</v>
      </c>
    </row>
    <row r="56" spans="1:6" ht="15" customHeight="1" x14ac:dyDescent="0.2">
      <c r="A56" s="86" t="s">
        <v>246</v>
      </c>
      <c r="B56" s="10">
        <v>113</v>
      </c>
      <c r="C56" s="10">
        <v>225</v>
      </c>
      <c r="D56" s="11" t="s">
        <v>39</v>
      </c>
      <c r="E56" s="10">
        <v>750000</v>
      </c>
      <c r="F56" s="11" t="s">
        <v>40</v>
      </c>
    </row>
    <row r="57" spans="1:6" ht="15" customHeight="1" x14ac:dyDescent="0.2">
      <c r="A57" s="86" t="s">
        <v>247</v>
      </c>
      <c r="B57" s="10">
        <v>114</v>
      </c>
      <c r="C57" s="10">
        <v>229</v>
      </c>
      <c r="D57" s="11" t="s">
        <v>39</v>
      </c>
      <c r="E57" s="10">
        <v>950000</v>
      </c>
      <c r="F57" s="11" t="s">
        <v>40</v>
      </c>
    </row>
    <row r="58" spans="1:6" ht="15" customHeight="1" x14ac:dyDescent="0.2">
      <c r="A58" s="86" t="s">
        <v>248</v>
      </c>
      <c r="B58" s="10">
        <v>122</v>
      </c>
      <c r="C58" s="10">
        <v>244</v>
      </c>
      <c r="D58" s="11" t="s">
        <v>39</v>
      </c>
      <c r="E58" s="10">
        <v>998000</v>
      </c>
      <c r="F58" s="11" t="s">
        <v>40</v>
      </c>
    </row>
    <row r="59" spans="1:6" ht="15" customHeight="1" x14ac:dyDescent="0.2">
      <c r="A59" s="9"/>
    </row>
    <row r="60" spans="1:6" ht="15" customHeight="1" x14ac:dyDescent="0.2">
      <c r="A60" s="118" t="s">
        <v>78</v>
      </c>
      <c r="B60" s="21"/>
      <c r="C60" s="21"/>
      <c r="D60" s="10"/>
      <c r="E60" s="41"/>
      <c r="F60" s="41"/>
    </row>
    <row r="61" spans="1:6" ht="15" customHeight="1" x14ac:dyDescent="0.2">
      <c r="A61" s="86" t="s">
        <v>249</v>
      </c>
      <c r="B61" s="10">
        <v>113</v>
      </c>
      <c r="C61" s="10">
        <v>225</v>
      </c>
      <c r="D61" s="11" t="s">
        <v>39</v>
      </c>
      <c r="E61" s="10">
        <v>1250000</v>
      </c>
      <c r="F61" s="11" t="s">
        <v>40</v>
      </c>
    </row>
    <row r="62" spans="1:6" ht="15" customHeight="1" x14ac:dyDescent="0.2">
      <c r="A62" s="86" t="s">
        <v>250</v>
      </c>
      <c r="B62" s="10">
        <v>116</v>
      </c>
      <c r="C62" s="10">
        <v>232</v>
      </c>
      <c r="D62" s="11" t="s">
        <v>39</v>
      </c>
      <c r="E62" s="10">
        <v>1150000</v>
      </c>
      <c r="F62" s="11" t="s">
        <v>40</v>
      </c>
    </row>
    <row r="63" spans="1:6" ht="15" customHeight="1" x14ac:dyDescent="0.2">
      <c r="A63" s="86" t="s">
        <v>251</v>
      </c>
      <c r="B63" s="10">
        <v>73</v>
      </c>
      <c r="C63" s="10">
        <v>146</v>
      </c>
      <c r="D63" s="10">
        <v>850000</v>
      </c>
      <c r="E63" s="10">
        <v>820000</v>
      </c>
      <c r="F63" s="13">
        <f>(E63-D63)/E63*100</f>
        <v>-3.6585365853658534</v>
      </c>
    </row>
    <row r="64" spans="1:6" ht="15" customHeight="1" x14ac:dyDescent="0.2">
      <c r="B64" s="10">
        <v>80</v>
      </c>
      <c r="C64" s="10">
        <v>161</v>
      </c>
      <c r="D64" s="11" t="s">
        <v>39</v>
      </c>
      <c r="E64" s="10">
        <v>1050000</v>
      </c>
      <c r="F64" s="11" t="s">
        <v>40</v>
      </c>
    </row>
    <row r="65" spans="1:6" ht="15" customHeight="1" x14ac:dyDescent="0.2">
      <c r="A65" s="8"/>
      <c r="D65" s="15"/>
    </row>
    <row r="66" spans="1:6" ht="15" customHeight="1" x14ac:dyDescent="0.2">
      <c r="A66" s="118" t="s">
        <v>92</v>
      </c>
      <c r="B66" s="21"/>
      <c r="C66" s="21"/>
      <c r="D66" s="10"/>
      <c r="E66" s="41"/>
      <c r="F66" s="41"/>
    </row>
    <row r="67" spans="1:6" ht="15" customHeight="1" x14ac:dyDescent="0.2">
      <c r="A67" s="86" t="s">
        <v>252</v>
      </c>
      <c r="B67" s="10">
        <v>112</v>
      </c>
      <c r="C67" s="10">
        <v>223</v>
      </c>
      <c r="D67" s="11" t="s">
        <v>39</v>
      </c>
      <c r="E67" s="10">
        <v>900000</v>
      </c>
      <c r="F67" s="11" t="s">
        <v>40</v>
      </c>
    </row>
    <row r="68" spans="1:6" ht="15" customHeight="1" x14ac:dyDescent="0.2">
      <c r="A68" s="8"/>
      <c r="D68" s="15"/>
    </row>
    <row r="69" spans="1:6" ht="15" customHeight="1" x14ac:dyDescent="0.2">
      <c r="A69" s="50" t="s">
        <v>2069</v>
      </c>
      <c r="B69" s="124"/>
      <c r="C69" s="124"/>
      <c r="D69" s="124"/>
      <c r="E69" s="124"/>
      <c r="F69" s="124"/>
    </row>
    <row r="70" spans="1:6" ht="15" customHeight="1" x14ac:dyDescent="0.2">
      <c r="A70" s="84" t="s">
        <v>2162</v>
      </c>
      <c r="B70" s="16">
        <v>196.95</v>
      </c>
      <c r="C70" s="16">
        <v>175.96</v>
      </c>
      <c r="D70" s="12" t="s">
        <v>39</v>
      </c>
      <c r="E70" s="15">
        <v>800000</v>
      </c>
      <c r="F70" s="16" t="s">
        <v>40</v>
      </c>
    </row>
    <row r="71" spans="1:6" ht="15" customHeight="1" x14ac:dyDescent="0.2">
      <c r="A71" s="84" t="s">
        <v>2163</v>
      </c>
      <c r="B71" s="16">
        <v>100</v>
      </c>
      <c r="C71" s="16">
        <v>209.03</v>
      </c>
      <c r="D71" s="12" t="s">
        <v>39</v>
      </c>
      <c r="E71" s="15">
        <v>820000</v>
      </c>
      <c r="F71" s="16" t="s">
        <v>40</v>
      </c>
    </row>
    <row r="72" spans="1:6" ht="15" customHeight="1" x14ac:dyDescent="0.2">
      <c r="A72" s="84" t="s">
        <v>2174</v>
      </c>
      <c r="B72" s="16">
        <v>218</v>
      </c>
      <c r="C72" s="16">
        <v>196</v>
      </c>
      <c r="D72" s="12" t="s">
        <v>2233</v>
      </c>
      <c r="E72" s="15">
        <v>900000</v>
      </c>
      <c r="F72" s="13">
        <v>-14.4</v>
      </c>
    </row>
    <row r="73" spans="1:6" ht="15" customHeight="1" x14ac:dyDescent="0.2">
      <c r="A73" s="84" t="s">
        <v>2164</v>
      </c>
      <c r="B73" s="16">
        <v>109.9</v>
      </c>
      <c r="C73" s="16">
        <v>219.88</v>
      </c>
      <c r="D73" s="15">
        <v>850000</v>
      </c>
      <c r="E73" s="15" t="s">
        <v>2165</v>
      </c>
      <c r="F73" s="13">
        <v>12.9</v>
      </c>
    </row>
    <row r="74" spans="1:6" ht="15" customHeight="1" x14ac:dyDescent="0.2">
      <c r="A74" s="8"/>
      <c r="C74" s="12"/>
      <c r="F74" s="12"/>
    </row>
    <row r="75" spans="1:6" ht="15" customHeight="1" x14ac:dyDescent="0.2">
      <c r="A75" s="8" t="s">
        <v>1705</v>
      </c>
      <c r="D75" s="15"/>
    </row>
    <row r="76" spans="1:6" ht="15" customHeight="1" x14ac:dyDescent="0.2">
      <c r="A76" s="86" t="s">
        <v>1912</v>
      </c>
      <c r="B76" s="16">
        <v>130</v>
      </c>
      <c r="C76" s="16">
        <v>280</v>
      </c>
      <c r="D76" s="15">
        <v>370000</v>
      </c>
      <c r="E76" s="15">
        <v>395000</v>
      </c>
      <c r="F76" s="13">
        <v>6.8</v>
      </c>
    </row>
    <row r="77" spans="1:6" ht="15" customHeight="1" x14ac:dyDescent="0.2">
      <c r="A77" s="86" t="s">
        <v>1716</v>
      </c>
      <c r="B77" s="16">
        <v>145</v>
      </c>
      <c r="C77" s="16">
        <v>269</v>
      </c>
      <c r="D77" s="15">
        <v>600000</v>
      </c>
      <c r="E77" s="15">
        <v>660000</v>
      </c>
      <c r="F77" s="13">
        <v>10</v>
      </c>
    </row>
    <row r="78" spans="1:6" ht="15" customHeight="1" x14ac:dyDescent="0.2">
      <c r="A78" s="86" t="s">
        <v>1728</v>
      </c>
      <c r="B78" s="16">
        <v>120</v>
      </c>
      <c r="C78" s="16">
        <v>268</v>
      </c>
      <c r="D78" s="15" t="s">
        <v>39</v>
      </c>
      <c r="E78" s="15">
        <v>800000</v>
      </c>
      <c r="F78" s="13" t="s">
        <v>40</v>
      </c>
    </row>
    <row r="79" spans="1:6" ht="15" customHeight="1" x14ac:dyDescent="0.2">
      <c r="A79" s="8"/>
    </row>
    <row r="80" spans="1:6" ht="15" customHeight="1" x14ac:dyDescent="0.2">
      <c r="A80" s="118" t="s">
        <v>109</v>
      </c>
      <c r="B80" s="21"/>
      <c r="C80" s="21"/>
      <c r="D80" s="10"/>
      <c r="E80" s="41"/>
      <c r="F80" s="41"/>
    </row>
    <row r="81" spans="1:6" ht="15" customHeight="1" x14ac:dyDescent="0.2">
      <c r="A81" s="86" t="s">
        <v>253</v>
      </c>
      <c r="B81" s="10">
        <v>113</v>
      </c>
      <c r="C81" s="10">
        <v>225</v>
      </c>
      <c r="D81" s="10">
        <v>850000</v>
      </c>
      <c r="E81" s="10">
        <v>850000</v>
      </c>
      <c r="F81" s="13" t="s">
        <v>0</v>
      </c>
    </row>
    <row r="82" spans="1:6" ht="15" customHeight="1" x14ac:dyDescent="0.2">
      <c r="A82" s="8"/>
      <c r="D82" s="15"/>
    </row>
    <row r="83" spans="1:6" ht="15" customHeight="1" x14ac:dyDescent="0.2">
      <c r="A83" s="118" t="s">
        <v>84</v>
      </c>
      <c r="B83" s="21"/>
      <c r="C83" s="21"/>
      <c r="D83" s="10"/>
      <c r="E83" s="41"/>
      <c r="F83" s="41"/>
    </row>
    <row r="84" spans="1:6" ht="15" customHeight="1" x14ac:dyDescent="0.2">
      <c r="A84" s="86" t="s">
        <v>254</v>
      </c>
      <c r="B84" s="10">
        <v>112</v>
      </c>
      <c r="C84" s="10">
        <v>224</v>
      </c>
      <c r="D84" s="10">
        <v>700000</v>
      </c>
      <c r="E84" s="10">
        <v>700000</v>
      </c>
      <c r="F84" s="13" t="s">
        <v>0</v>
      </c>
    </row>
    <row r="85" spans="1:6" ht="15" customHeight="1" x14ac:dyDescent="0.2">
      <c r="A85" s="86" t="s">
        <v>255</v>
      </c>
      <c r="B85" s="10">
        <v>106</v>
      </c>
      <c r="C85" s="10">
        <v>213</v>
      </c>
      <c r="D85" s="11" t="s">
        <v>39</v>
      </c>
      <c r="E85" s="10">
        <v>800000</v>
      </c>
      <c r="F85" s="11" t="s">
        <v>40</v>
      </c>
    </row>
    <row r="86" spans="1:6" ht="15" customHeight="1" x14ac:dyDescent="0.2">
      <c r="A86" s="86" t="s">
        <v>256</v>
      </c>
      <c r="B86" s="16">
        <v>111</v>
      </c>
      <c r="C86" s="16">
        <v>223</v>
      </c>
      <c r="D86" s="11" t="s">
        <v>39</v>
      </c>
      <c r="E86" s="10">
        <v>650000</v>
      </c>
      <c r="F86" s="11" t="s">
        <v>40</v>
      </c>
    </row>
    <row r="87" spans="1:6" ht="15" customHeight="1" x14ac:dyDescent="0.2">
      <c r="A87" s="86" t="s">
        <v>257</v>
      </c>
      <c r="B87" s="10">
        <v>149</v>
      </c>
      <c r="C87" s="10">
        <v>232</v>
      </c>
      <c r="D87" s="11" t="s">
        <v>39</v>
      </c>
      <c r="E87" s="10">
        <v>600000</v>
      </c>
      <c r="F87" s="11" t="s">
        <v>40</v>
      </c>
    </row>
    <row r="88" spans="1:6" ht="15" customHeight="1" x14ac:dyDescent="0.2">
      <c r="A88" s="86" t="s">
        <v>258</v>
      </c>
      <c r="B88" s="10">
        <v>111</v>
      </c>
      <c r="C88" s="10">
        <v>223</v>
      </c>
      <c r="D88" s="10" t="s">
        <v>39</v>
      </c>
      <c r="E88" s="10">
        <v>630000</v>
      </c>
      <c r="F88" s="13" t="s">
        <v>40</v>
      </c>
    </row>
    <row r="89" spans="1:6" ht="15" customHeight="1" x14ac:dyDescent="0.2">
      <c r="B89" s="10"/>
      <c r="C89" s="10"/>
      <c r="D89" s="11"/>
      <c r="E89" s="10"/>
      <c r="F89" s="11"/>
    </row>
    <row r="90" spans="1:6" ht="15" customHeight="1" x14ac:dyDescent="0.2">
      <c r="A90" s="9"/>
    </row>
    <row r="91" spans="1:6" ht="15" customHeight="1" x14ac:dyDescent="0.2">
      <c r="A91" s="89" t="s">
        <v>259</v>
      </c>
      <c r="B91" s="125"/>
      <c r="C91" s="125"/>
      <c r="D91" s="126"/>
      <c r="E91" s="126"/>
      <c r="F91" s="126"/>
    </row>
    <row r="92" spans="1:6" ht="15" customHeight="1" x14ac:dyDescent="0.2">
      <c r="A92" s="8"/>
    </row>
    <row r="93" spans="1:6" ht="15" customHeight="1" x14ac:dyDescent="0.2">
      <c r="A93" s="118" t="s">
        <v>70</v>
      </c>
      <c r="B93" s="21"/>
      <c r="C93" s="21"/>
      <c r="D93" s="10"/>
      <c r="E93" s="41"/>
      <c r="F93" s="41"/>
    </row>
    <row r="94" spans="1:6" ht="15" customHeight="1" x14ac:dyDescent="0.2">
      <c r="A94" s="86" t="s">
        <v>260</v>
      </c>
      <c r="B94" s="10">
        <v>111</v>
      </c>
      <c r="C94" s="10">
        <v>339</v>
      </c>
      <c r="D94" s="11" t="s">
        <v>39</v>
      </c>
      <c r="E94" s="10">
        <v>1600000</v>
      </c>
      <c r="F94" s="11" t="s">
        <v>40</v>
      </c>
    </row>
    <row r="95" spans="1:6" ht="15" customHeight="1" x14ac:dyDescent="0.2">
      <c r="A95" s="86" t="s">
        <v>261</v>
      </c>
      <c r="B95" s="10">
        <v>126</v>
      </c>
      <c r="C95" s="10">
        <v>236</v>
      </c>
      <c r="D95" s="11" t="s">
        <v>39</v>
      </c>
      <c r="E95" s="10">
        <v>950000</v>
      </c>
      <c r="F95" s="11" t="s">
        <v>40</v>
      </c>
    </row>
    <row r="96" spans="1:6" ht="15" customHeight="1" x14ac:dyDescent="0.2">
      <c r="A96" s="86" t="s">
        <v>262</v>
      </c>
      <c r="B96" s="10">
        <v>130</v>
      </c>
      <c r="C96" s="10">
        <v>389</v>
      </c>
      <c r="D96" s="11" t="s">
        <v>39</v>
      </c>
      <c r="E96" s="10">
        <v>1888000</v>
      </c>
      <c r="F96" s="11" t="s">
        <v>40</v>
      </c>
    </row>
    <row r="97" spans="1:6" ht="15" customHeight="1" x14ac:dyDescent="0.2">
      <c r="A97" s="8"/>
      <c r="D97" s="15"/>
    </row>
    <row r="98" spans="1:6" ht="15" customHeight="1" x14ac:dyDescent="0.2">
      <c r="A98" s="8" t="s">
        <v>1698</v>
      </c>
    </row>
    <row r="99" spans="1:6" ht="15" customHeight="1" x14ac:dyDescent="0.2">
      <c r="A99" s="86" t="s">
        <v>1913</v>
      </c>
      <c r="B99" s="16">
        <v>113</v>
      </c>
      <c r="C99" s="16">
        <v>357</v>
      </c>
      <c r="D99" s="15">
        <v>1350000</v>
      </c>
      <c r="E99" s="15">
        <v>1350000</v>
      </c>
      <c r="F99" s="13" t="s">
        <v>0</v>
      </c>
    </row>
    <row r="100" spans="1:6" ht="15" customHeight="1" x14ac:dyDescent="0.2">
      <c r="A100" s="86" t="s">
        <v>1914</v>
      </c>
      <c r="B100" s="16">
        <v>112</v>
      </c>
      <c r="C100" s="16">
        <v>335</v>
      </c>
      <c r="D100" s="12" t="s">
        <v>1915</v>
      </c>
      <c r="E100" s="15" t="s">
        <v>1916</v>
      </c>
      <c r="F100" s="13" t="s">
        <v>0</v>
      </c>
    </row>
    <row r="101" spans="1:6" ht="15" customHeight="1" x14ac:dyDescent="0.2">
      <c r="D101" s="15"/>
    </row>
    <row r="102" spans="1:6" ht="15" customHeight="1" x14ac:dyDescent="0.2">
      <c r="A102" s="118" t="s">
        <v>76</v>
      </c>
      <c r="B102" s="21"/>
      <c r="C102" s="21"/>
      <c r="D102" s="10"/>
      <c r="E102" s="41"/>
      <c r="F102" s="41"/>
    </row>
    <row r="103" spans="1:6" ht="15" customHeight="1" x14ac:dyDescent="0.2">
      <c r="A103" s="86" t="s">
        <v>263</v>
      </c>
      <c r="B103" s="10">
        <v>164</v>
      </c>
      <c r="C103" s="10">
        <v>447</v>
      </c>
      <c r="D103" s="11" t="s">
        <v>39</v>
      </c>
      <c r="E103" s="10">
        <v>1100000</v>
      </c>
      <c r="F103" s="11" t="s">
        <v>40</v>
      </c>
    </row>
    <row r="104" spans="1:6" ht="15" customHeight="1" x14ac:dyDescent="0.2">
      <c r="A104" s="8"/>
      <c r="D104" s="15"/>
    </row>
    <row r="105" spans="1:6" ht="15" customHeight="1" x14ac:dyDescent="0.2">
      <c r="A105" s="8" t="s">
        <v>2069</v>
      </c>
    </row>
    <row r="106" spans="1:6" ht="15" customHeight="1" x14ac:dyDescent="0.2">
      <c r="A106" s="86" t="s">
        <v>2189</v>
      </c>
      <c r="B106" s="16">
        <v>82</v>
      </c>
      <c r="C106" s="16">
        <v>245</v>
      </c>
      <c r="D106" s="15" t="s">
        <v>39</v>
      </c>
      <c r="E106" s="65">
        <v>950000</v>
      </c>
      <c r="F106" s="13" t="s">
        <v>40</v>
      </c>
    </row>
    <row r="107" spans="1:6" ht="15" customHeight="1" x14ac:dyDescent="0.2">
      <c r="A107" s="86" t="s">
        <v>2234</v>
      </c>
      <c r="B107" s="16">
        <v>100</v>
      </c>
      <c r="C107" s="16">
        <v>300</v>
      </c>
      <c r="D107" s="15" t="s">
        <v>39</v>
      </c>
      <c r="E107" s="65">
        <v>1200000</v>
      </c>
      <c r="F107" s="13" t="s">
        <v>40</v>
      </c>
    </row>
    <row r="108" spans="1:6" ht="15" customHeight="1" x14ac:dyDescent="0.2">
      <c r="A108" s="86" t="s">
        <v>2235</v>
      </c>
      <c r="B108" s="16">
        <v>104</v>
      </c>
      <c r="C108" s="16">
        <v>281</v>
      </c>
      <c r="D108" s="15">
        <v>1100000</v>
      </c>
      <c r="E108" s="15">
        <v>1250000</v>
      </c>
      <c r="F108" s="13">
        <v>12</v>
      </c>
    </row>
    <row r="109" spans="1:6" ht="15" customHeight="1" x14ac:dyDescent="0.2">
      <c r="D109" s="15"/>
      <c r="E109" s="15"/>
    </row>
    <row r="110" spans="1:6" ht="15" customHeight="1" x14ac:dyDescent="0.2">
      <c r="A110" s="8" t="s">
        <v>1702</v>
      </c>
      <c r="D110" s="15"/>
    </row>
    <row r="111" spans="1:6" ht="15" customHeight="1" x14ac:dyDescent="0.2">
      <c r="A111" s="86" t="s">
        <v>1917</v>
      </c>
      <c r="B111" s="16">
        <v>116</v>
      </c>
      <c r="C111" s="16">
        <v>495</v>
      </c>
      <c r="D111" s="12" t="s">
        <v>39</v>
      </c>
      <c r="E111" s="15">
        <v>1500000</v>
      </c>
      <c r="F111" s="13" t="s">
        <v>40</v>
      </c>
    </row>
    <row r="112" spans="1:6" ht="15" customHeight="1" x14ac:dyDescent="0.2">
      <c r="A112" s="8"/>
    </row>
    <row r="113" spans="1:6" ht="15" customHeight="1" x14ac:dyDescent="0.2">
      <c r="A113" s="118" t="s">
        <v>78</v>
      </c>
      <c r="B113" s="21"/>
      <c r="C113" s="21"/>
      <c r="D113" s="10"/>
      <c r="E113" s="41"/>
      <c r="F113" s="41"/>
    </row>
    <row r="114" spans="1:6" ht="15" customHeight="1" x14ac:dyDescent="0.2">
      <c r="A114" s="86" t="s">
        <v>249</v>
      </c>
      <c r="B114" s="10">
        <v>113</v>
      </c>
      <c r="C114" s="10">
        <v>338</v>
      </c>
      <c r="D114" s="11" t="s">
        <v>39</v>
      </c>
      <c r="E114" s="10">
        <v>1666000</v>
      </c>
      <c r="F114" s="11" t="s">
        <v>40</v>
      </c>
    </row>
    <row r="115" spans="1:6" ht="15" customHeight="1" x14ac:dyDescent="0.2">
      <c r="A115" s="86" t="s">
        <v>264</v>
      </c>
      <c r="B115" s="10">
        <v>100</v>
      </c>
      <c r="C115" s="10">
        <v>236</v>
      </c>
      <c r="D115" s="11" t="s">
        <v>39</v>
      </c>
      <c r="E115" s="10">
        <v>900000</v>
      </c>
      <c r="F115" s="11" t="s">
        <v>40</v>
      </c>
    </row>
    <row r="116" spans="1:6" ht="15" customHeight="1" x14ac:dyDescent="0.2">
      <c r="A116" s="86" t="s">
        <v>265</v>
      </c>
      <c r="B116" s="10">
        <v>112</v>
      </c>
      <c r="C116" s="10">
        <v>316</v>
      </c>
      <c r="D116" s="11" t="s">
        <v>39</v>
      </c>
      <c r="E116" s="10">
        <v>1600000</v>
      </c>
      <c r="F116" s="11" t="s">
        <v>40</v>
      </c>
    </row>
    <row r="117" spans="1:6" ht="15" customHeight="1" x14ac:dyDescent="0.2">
      <c r="A117" s="8"/>
      <c r="D117" s="15"/>
    </row>
    <row r="118" spans="1:6" ht="15" customHeight="1" x14ac:dyDescent="0.2">
      <c r="A118" s="8" t="s">
        <v>1705</v>
      </c>
    </row>
    <row r="119" spans="1:6" ht="15" customHeight="1" x14ac:dyDescent="0.2">
      <c r="A119" s="86" t="s">
        <v>1918</v>
      </c>
      <c r="B119" s="16">
        <v>125</v>
      </c>
      <c r="C119" s="16">
        <v>376</v>
      </c>
      <c r="D119" s="12" t="s">
        <v>39</v>
      </c>
      <c r="E119" s="15">
        <v>1530000</v>
      </c>
      <c r="F119" s="13" t="s">
        <v>40</v>
      </c>
    </row>
    <row r="120" spans="1:6" ht="15" customHeight="1" x14ac:dyDescent="0.2">
      <c r="A120" s="86" t="s">
        <v>1919</v>
      </c>
      <c r="B120" s="16">
        <v>125</v>
      </c>
      <c r="C120" s="16">
        <v>398</v>
      </c>
      <c r="D120" s="12" t="s">
        <v>39</v>
      </c>
      <c r="E120" s="15">
        <v>1000000</v>
      </c>
      <c r="F120" s="13" t="s">
        <v>40</v>
      </c>
    </row>
    <row r="121" spans="1:6" ht="15" customHeight="1" x14ac:dyDescent="0.2">
      <c r="A121" s="86" t="s">
        <v>1920</v>
      </c>
      <c r="B121" s="16">
        <v>120</v>
      </c>
      <c r="C121" s="16">
        <v>360</v>
      </c>
      <c r="D121" s="15" t="s">
        <v>39</v>
      </c>
      <c r="E121" s="15">
        <v>1200000</v>
      </c>
      <c r="F121" s="13" t="s">
        <v>40</v>
      </c>
    </row>
    <row r="122" spans="1:6" ht="15" customHeight="1" x14ac:dyDescent="0.2">
      <c r="A122" s="17"/>
      <c r="D122" s="15"/>
    </row>
    <row r="123" spans="1:6" ht="15" customHeight="1" x14ac:dyDescent="0.2">
      <c r="A123" s="118" t="s">
        <v>109</v>
      </c>
      <c r="B123" s="21"/>
      <c r="C123" s="21"/>
      <c r="D123" s="10"/>
      <c r="E123" s="41"/>
      <c r="F123" s="41"/>
    </row>
    <row r="124" spans="1:6" ht="15" customHeight="1" x14ac:dyDescent="0.2">
      <c r="A124" s="86" t="s">
        <v>266</v>
      </c>
      <c r="B124" s="10">
        <v>142</v>
      </c>
      <c r="C124" s="10">
        <v>342</v>
      </c>
      <c r="D124" s="11" t="s">
        <v>39</v>
      </c>
      <c r="E124" s="10">
        <v>828000</v>
      </c>
      <c r="F124" s="11" t="s">
        <v>40</v>
      </c>
    </row>
    <row r="125" spans="1:6" ht="15" customHeight="1" x14ac:dyDescent="0.2">
      <c r="A125" s="8"/>
      <c r="D125" s="15"/>
    </row>
    <row r="126" spans="1:6" ht="15" customHeight="1" x14ac:dyDescent="0.2">
      <c r="E126" s="15"/>
    </row>
    <row r="127" spans="1:6" ht="15" customHeight="1" x14ac:dyDescent="0.2">
      <c r="A127" s="89" t="s">
        <v>267</v>
      </c>
      <c r="B127" s="125"/>
      <c r="C127" s="125"/>
      <c r="D127" s="126"/>
      <c r="E127" s="126"/>
      <c r="F127" s="126"/>
    </row>
    <row r="128" spans="1:6" ht="15" customHeight="1" x14ac:dyDescent="0.2">
      <c r="A128" s="8"/>
    </row>
    <row r="129" spans="1:6" ht="15" customHeight="1" x14ac:dyDescent="0.2">
      <c r="A129" s="118" t="s">
        <v>70</v>
      </c>
      <c r="B129" s="21"/>
      <c r="C129" s="21"/>
      <c r="D129" s="10"/>
      <c r="E129" s="41"/>
      <c r="F129" s="41"/>
    </row>
    <row r="130" spans="1:6" ht="15" customHeight="1" x14ac:dyDescent="0.2">
      <c r="A130" s="86" t="s">
        <v>268</v>
      </c>
      <c r="B130" s="10">
        <v>139</v>
      </c>
      <c r="C130" s="10">
        <v>474</v>
      </c>
      <c r="D130" s="11" t="s">
        <v>39</v>
      </c>
      <c r="E130" s="10">
        <v>2400000</v>
      </c>
      <c r="F130" s="11" t="s">
        <v>40</v>
      </c>
    </row>
    <row r="131" spans="1:6" ht="15" customHeight="1" x14ac:dyDescent="0.2">
      <c r="A131" s="86" t="s">
        <v>269</v>
      </c>
      <c r="B131" s="10">
        <v>156</v>
      </c>
      <c r="C131" s="10">
        <v>541</v>
      </c>
      <c r="D131" s="11" t="s">
        <v>39</v>
      </c>
      <c r="E131" s="10">
        <v>4300000</v>
      </c>
      <c r="F131" s="11" t="s">
        <v>40</v>
      </c>
    </row>
    <row r="132" spans="1:6" ht="15" customHeight="1" x14ac:dyDescent="0.2">
      <c r="A132" s="86" t="s">
        <v>270</v>
      </c>
      <c r="B132" s="10">
        <v>111</v>
      </c>
      <c r="C132" s="10">
        <v>446</v>
      </c>
      <c r="D132" s="11" t="s">
        <v>39</v>
      </c>
      <c r="E132" s="10" t="s">
        <v>271</v>
      </c>
      <c r="F132" s="11" t="s">
        <v>40</v>
      </c>
    </row>
    <row r="133" spans="1:6" ht="15" customHeight="1" x14ac:dyDescent="0.2">
      <c r="A133" s="8"/>
      <c r="F133" s="11"/>
    </row>
    <row r="134" spans="1:6" ht="15" customHeight="1" x14ac:dyDescent="0.2">
      <c r="A134" s="8" t="s">
        <v>1705</v>
      </c>
    </row>
    <row r="135" spans="1:6" ht="15" customHeight="1" x14ac:dyDescent="0.2">
      <c r="A135" s="86" t="s">
        <v>1921</v>
      </c>
      <c r="B135" s="16">
        <v>164</v>
      </c>
      <c r="C135" s="16">
        <v>685</v>
      </c>
      <c r="D135" s="12" t="s">
        <v>39</v>
      </c>
      <c r="E135" s="15">
        <v>1500000</v>
      </c>
      <c r="F135" s="13" t="s">
        <v>40</v>
      </c>
    </row>
    <row r="136" spans="1:6" ht="15" customHeight="1" x14ac:dyDescent="0.2">
      <c r="A136" s="86"/>
      <c r="E136" s="15"/>
    </row>
    <row r="137" spans="1:6" ht="15" customHeight="1" x14ac:dyDescent="0.2">
      <c r="A137" s="9"/>
    </row>
    <row r="138" spans="1:6" ht="15" customHeight="1" x14ac:dyDescent="0.2">
      <c r="A138" s="89" t="s">
        <v>2268</v>
      </c>
      <c r="B138" s="125"/>
      <c r="C138" s="125"/>
      <c r="D138" s="126"/>
      <c r="E138" s="126"/>
      <c r="F138" s="126"/>
    </row>
    <row r="139" spans="1:6" ht="15" customHeight="1" x14ac:dyDescent="0.2">
      <c r="A139" s="8"/>
    </row>
    <row r="140" spans="1:6" ht="15" customHeight="1" x14ac:dyDescent="0.2">
      <c r="A140" s="118" t="s">
        <v>70</v>
      </c>
      <c r="B140" s="21"/>
      <c r="C140" s="21"/>
      <c r="D140" s="10"/>
      <c r="E140" s="41"/>
      <c r="F140" s="41"/>
    </row>
    <row r="141" spans="1:6" ht="15" customHeight="1" x14ac:dyDescent="0.2">
      <c r="A141" s="86" t="s">
        <v>272</v>
      </c>
      <c r="B141" s="10">
        <v>372</v>
      </c>
      <c r="C141" s="10">
        <v>202</v>
      </c>
      <c r="D141" s="10">
        <v>1596000</v>
      </c>
      <c r="E141" s="10">
        <v>1500000</v>
      </c>
      <c r="F141" s="13">
        <f>SUM(E141-D141)/E141*100</f>
        <v>-6.4</v>
      </c>
    </row>
    <row r="142" spans="1:6" ht="15" customHeight="1" x14ac:dyDescent="0.2">
      <c r="B142" s="10"/>
      <c r="C142" s="10"/>
      <c r="D142" s="10"/>
      <c r="E142" s="10"/>
    </row>
    <row r="143" spans="1:6" ht="15" customHeight="1" x14ac:dyDescent="0.2">
      <c r="A143" s="8"/>
      <c r="F143" s="11"/>
    </row>
    <row r="144" spans="1:6" ht="15" customHeight="1" x14ac:dyDescent="0.2">
      <c r="A144" s="89" t="s">
        <v>2236</v>
      </c>
      <c r="B144" s="125"/>
      <c r="C144" s="125"/>
      <c r="D144" s="126"/>
      <c r="E144" s="126"/>
      <c r="F144" s="126"/>
    </row>
    <row r="145" spans="1:6" ht="15" customHeight="1" x14ac:dyDescent="0.2">
      <c r="A145" s="8"/>
    </row>
    <row r="146" spans="1:6" ht="15" customHeight="1" x14ac:dyDescent="0.2">
      <c r="A146" s="8" t="s">
        <v>2069</v>
      </c>
    </row>
    <row r="147" spans="1:6" ht="15" customHeight="1" x14ac:dyDescent="0.2">
      <c r="A147" s="86" t="s">
        <v>2170</v>
      </c>
      <c r="B147" s="16">
        <v>731.61099999999999</v>
      </c>
      <c r="C147" s="16">
        <v>317.16000000000003</v>
      </c>
      <c r="D147" s="15" t="s">
        <v>39</v>
      </c>
      <c r="E147" s="65">
        <v>1950000</v>
      </c>
      <c r="F147" s="13" t="s">
        <v>40</v>
      </c>
    </row>
    <row r="148" spans="1:6" ht="15" customHeight="1" x14ac:dyDescent="0.2">
      <c r="D148" s="15"/>
      <c r="E148" s="65"/>
    </row>
    <row r="149" spans="1:6" ht="15" customHeight="1" x14ac:dyDescent="0.2">
      <c r="D149" s="15"/>
      <c r="E149" s="65"/>
    </row>
    <row r="150" spans="1:6" ht="15" customHeight="1" x14ac:dyDescent="0.2">
      <c r="A150" s="89" t="s">
        <v>273</v>
      </c>
      <c r="B150" s="125"/>
      <c r="C150" s="125"/>
      <c r="D150" s="126"/>
      <c r="E150" s="126"/>
      <c r="F150" s="126"/>
    </row>
    <row r="151" spans="1:6" ht="15" customHeight="1" x14ac:dyDescent="0.2">
      <c r="A151" s="8"/>
    </row>
    <row r="152" spans="1:6" ht="15" customHeight="1" x14ac:dyDescent="0.2">
      <c r="A152" s="118" t="s">
        <v>84</v>
      </c>
      <c r="B152" s="21"/>
      <c r="C152" s="21"/>
      <c r="D152" s="10"/>
      <c r="E152" s="41"/>
      <c r="F152" s="41"/>
    </row>
    <row r="153" spans="1:6" ht="15" customHeight="1" x14ac:dyDescent="0.2">
      <c r="A153" s="86" t="s">
        <v>274</v>
      </c>
      <c r="B153" s="10">
        <v>476</v>
      </c>
      <c r="C153" s="10">
        <v>338</v>
      </c>
      <c r="D153" s="11" t="s">
        <v>39</v>
      </c>
      <c r="E153" s="10">
        <v>750000</v>
      </c>
      <c r="F153" s="11" t="s">
        <v>40</v>
      </c>
    </row>
    <row r="154" spans="1:6" ht="15" customHeight="1" x14ac:dyDescent="0.2">
      <c r="B154" s="10"/>
      <c r="C154" s="10"/>
      <c r="D154" s="11"/>
      <c r="E154" s="10"/>
      <c r="F154" s="11"/>
    </row>
    <row r="155" spans="1:6" ht="15" customHeight="1" x14ac:dyDescent="0.2">
      <c r="A155" s="8"/>
      <c r="F155" s="11"/>
    </row>
    <row r="156" spans="1:6" ht="15" customHeight="1" x14ac:dyDescent="0.2">
      <c r="A156" s="89" t="s">
        <v>34</v>
      </c>
      <c r="B156" s="125"/>
      <c r="C156" s="125"/>
      <c r="D156" s="126"/>
      <c r="E156" s="126"/>
      <c r="F156" s="126"/>
    </row>
    <row r="157" spans="1:6" ht="15" customHeight="1" x14ac:dyDescent="0.2">
      <c r="A157" s="8"/>
    </row>
    <row r="158" spans="1:6" ht="15" customHeight="1" x14ac:dyDescent="0.2">
      <c r="A158" s="118" t="s">
        <v>84</v>
      </c>
      <c r="B158" s="21"/>
      <c r="C158" s="21"/>
      <c r="D158" s="10"/>
      <c r="E158" s="41"/>
      <c r="F158" s="41"/>
    </row>
    <row r="159" spans="1:6" ht="15" customHeight="1" x14ac:dyDescent="0.2">
      <c r="A159" s="86" t="s">
        <v>255</v>
      </c>
      <c r="B159" s="10">
        <v>3200</v>
      </c>
      <c r="C159" s="10">
        <v>123</v>
      </c>
      <c r="D159" s="11" t="s">
        <v>39</v>
      </c>
      <c r="E159" s="10">
        <v>6100000</v>
      </c>
      <c r="F159" s="11" t="s">
        <v>40</v>
      </c>
    </row>
    <row r="160" spans="1:6" ht="15" customHeight="1" x14ac:dyDescent="0.2">
      <c r="A160" s="86" t="s">
        <v>2237</v>
      </c>
      <c r="B160" s="10">
        <v>4049</v>
      </c>
      <c r="C160" s="10">
        <v>2000</v>
      </c>
      <c r="D160" s="11" t="s">
        <v>39</v>
      </c>
      <c r="E160" s="10">
        <v>17400000</v>
      </c>
      <c r="F160" s="11" t="s">
        <v>40</v>
      </c>
    </row>
    <row r="161" spans="1:6" ht="15" customHeight="1" x14ac:dyDescent="0.2">
      <c r="A161" s="8"/>
      <c r="B161" s="10">
        <v>8062</v>
      </c>
      <c r="C161" s="10">
        <v>2000</v>
      </c>
      <c r="D161" s="11" t="s">
        <v>39</v>
      </c>
      <c r="E161" s="10">
        <v>16800000</v>
      </c>
      <c r="F161" s="11" t="s">
        <v>40</v>
      </c>
    </row>
    <row r="162" spans="1:6" ht="15" customHeight="1" x14ac:dyDescent="0.2">
      <c r="A162" s="8"/>
      <c r="B162" s="10"/>
      <c r="C162" s="10"/>
      <c r="D162" s="11"/>
      <c r="E162" s="10"/>
      <c r="F162" s="11"/>
    </row>
    <row r="163" spans="1:6" ht="15" customHeight="1" x14ac:dyDescent="0.2">
      <c r="A163" s="8"/>
      <c r="B163" s="10"/>
      <c r="C163" s="10"/>
      <c r="D163" s="11"/>
      <c r="E163" s="10"/>
      <c r="F163" s="11"/>
    </row>
    <row r="164" spans="1:6" ht="15" customHeight="1" x14ac:dyDescent="0.2">
      <c r="A164" s="89" t="s">
        <v>275</v>
      </c>
      <c r="B164" s="125"/>
      <c r="C164" s="125"/>
      <c r="D164" s="126"/>
      <c r="E164" s="126"/>
      <c r="F164" s="126"/>
    </row>
    <row r="165" spans="1:6" ht="15" customHeight="1" x14ac:dyDescent="0.2">
      <c r="A165" s="8"/>
    </row>
    <row r="166" spans="1:6" ht="15" customHeight="1" x14ac:dyDescent="0.2">
      <c r="A166" s="118" t="s">
        <v>70</v>
      </c>
      <c r="B166" s="21"/>
      <c r="C166" s="21"/>
      <c r="D166" s="10"/>
      <c r="E166" s="41"/>
      <c r="F166" s="41"/>
    </row>
    <row r="167" spans="1:6" ht="15" customHeight="1" x14ac:dyDescent="0.2">
      <c r="A167" s="86" t="s">
        <v>276</v>
      </c>
      <c r="B167" s="10">
        <v>949</v>
      </c>
      <c r="C167" s="10">
        <v>5924</v>
      </c>
      <c r="D167" s="11" t="s">
        <v>39</v>
      </c>
      <c r="E167" s="10">
        <v>18000000</v>
      </c>
      <c r="F167" s="11" t="s">
        <v>40</v>
      </c>
    </row>
    <row r="168" spans="1:6" ht="15" customHeight="1" x14ac:dyDescent="0.2">
      <c r="A168" s="86"/>
      <c r="B168" s="10"/>
      <c r="C168" s="10"/>
      <c r="D168" s="11"/>
      <c r="E168" s="10"/>
      <c r="F168" s="11"/>
    </row>
    <row r="169" spans="1:6" ht="15" customHeight="1" x14ac:dyDescent="0.2">
      <c r="A169" s="8"/>
      <c r="F169" s="11"/>
    </row>
    <row r="170" spans="1:6" ht="15" customHeight="1" x14ac:dyDescent="0.2">
      <c r="A170" s="89" t="s">
        <v>277</v>
      </c>
      <c r="B170" s="125"/>
      <c r="C170" s="125"/>
      <c r="D170" s="126"/>
      <c r="E170" s="126"/>
      <c r="F170" s="126"/>
    </row>
    <row r="171" spans="1:6" ht="15" customHeight="1" x14ac:dyDescent="0.2">
      <c r="A171" s="8"/>
      <c r="D171" s="15"/>
    </row>
    <row r="172" spans="1:6" ht="15" customHeight="1" x14ac:dyDescent="0.2">
      <c r="A172" s="118" t="s">
        <v>70</v>
      </c>
      <c r="B172" s="21"/>
      <c r="C172" s="21"/>
      <c r="D172" s="10"/>
      <c r="E172" s="41"/>
      <c r="F172" s="41"/>
    </row>
    <row r="173" spans="1:6" ht="15" customHeight="1" x14ac:dyDescent="0.2">
      <c r="A173" s="86" t="s">
        <v>278</v>
      </c>
      <c r="B173" s="10"/>
      <c r="C173" s="10">
        <v>112</v>
      </c>
      <c r="D173" s="11" t="s">
        <v>39</v>
      </c>
      <c r="E173" s="10">
        <v>350000</v>
      </c>
      <c r="F173" s="11" t="s">
        <v>40</v>
      </c>
    </row>
    <row r="174" spans="1:6" ht="15" customHeight="1" x14ac:dyDescent="0.2">
      <c r="A174" s="86" t="s">
        <v>279</v>
      </c>
      <c r="B174" s="10"/>
      <c r="C174" s="10">
        <v>79</v>
      </c>
      <c r="D174" s="11" t="s">
        <v>39</v>
      </c>
      <c r="E174" s="10">
        <v>330000</v>
      </c>
      <c r="F174" s="11" t="s">
        <v>40</v>
      </c>
    </row>
    <row r="175" spans="1:6" ht="15" customHeight="1" x14ac:dyDescent="0.2">
      <c r="A175" s="86" t="s">
        <v>280</v>
      </c>
      <c r="B175" s="10"/>
      <c r="C175" s="10">
        <v>123</v>
      </c>
      <c r="D175" s="10" t="s">
        <v>39</v>
      </c>
      <c r="E175" s="10" t="s">
        <v>281</v>
      </c>
      <c r="F175" s="13" t="s">
        <v>40</v>
      </c>
    </row>
    <row r="176" spans="1:6" ht="15" customHeight="1" x14ac:dyDescent="0.2">
      <c r="A176" s="86" t="s">
        <v>282</v>
      </c>
      <c r="C176" s="10">
        <v>127</v>
      </c>
      <c r="D176" s="11" t="s">
        <v>39</v>
      </c>
      <c r="E176" s="10">
        <v>400000</v>
      </c>
      <c r="F176" s="11" t="s">
        <v>40</v>
      </c>
    </row>
    <row r="177" spans="1:6" ht="15" customHeight="1" x14ac:dyDescent="0.2">
      <c r="A177" s="86" t="s">
        <v>283</v>
      </c>
      <c r="C177" s="10">
        <v>102</v>
      </c>
      <c r="D177" s="11" t="s">
        <v>39</v>
      </c>
      <c r="E177" s="10">
        <v>530000</v>
      </c>
      <c r="F177" s="11" t="s">
        <v>40</v>
      </c>
    </row>
    <row r="178" spans="1:6" ht="15" customHeight="1" x14ac:dyDescent="0.2">
      <c r="A178" s="86" t="s">
        <v>284</v>
      </c>
      <c r="C178" s="10">
        <v>106</v>
      </c>
      <c r="D178" s="11" t="s">
        <v>39</v>
      </c>
      <c r="E178" s="10">
        <v>900000</v>
      </c>
      <c r="F178" s="11" t="s">
        <v>40</v>
      </c>
    </row>
    <row r="179" spans="1:6" ht="15" customHeight="1" x14ac:dyDescent="0.2">
      <c r="A179" s="86"/>
      <c r="C179" s="10">
        <v>120</v>
      </c>
      <c r="D179" s="10">
        <v>640000</v>
      </c>
      <c r="E179" s="10">
        <v>650000</v>
      </c>
      <c r="F179" s="13" t="s">
        <v>0</v>
      </c>
    </row>
    <row r="180" spans="1:6" ht="15" customHeight="1" x14ac:dyDescent="0.2">
      <c r="A180" s="86" t="s">
        <v>285</v>
      </c>
      <c r="B180" s="10"/>
      <c r="C180" s="10">
        <v>126</v>
      </c>
      <c r="D180" s="11" t="s">
        <v>39</v>
      </c>
      <c r="E180" s="10">
        <v>340000</v>
      </c>
      <c r="F180" s="11" t="s">
        <v>40</v>
      </c>
    </row>
    <row r="181" spans="1:6" ht="15" customHeight="1" x14ac:dyDescent="0.2">
      <c r="A181" s="86"/>
      <c r="B181" s="10"/>
      <c r="C181" s="10">
        <v>153</v>
      </c>
      <c r="D181" s="11" t="s">
        <v>39</v>
      </c>
      <c r="E181" s="10">
        <v>450000</v>
      </c>
      <c r="F181" s="11" t="s">
        <v>40</v>
      </c>
    </row>
    <row r="182" spans="1:6" ht="15" customHeight="1" x14ac:dyDescent="0.2">
      <c r="A182" s="86" t="s">
        <v>286</v>
      </c>
      <c r="B182" s="10"/>
      <c r="C182" s="10">
        <v>130</v>
      </c>
      <c r="D182" s="11" t="s">
        <v>39</v>
      </c>
      <c r="E182" s="10">
        <v>185000</v>
      </c>
      <c r="F182" s="11" t="s">
        <v>40</v>
      </c>
    </row>
    <row r="183" spans="1:6" ht="15" customHeight="1" x14ac:dyDescent="0.2">
      <c r="A183" s="86" t="s">
        <v>287</v>
      </c>
      <c r="B183" s="10"/>
      <c r="C183" s="10">
        <v>183</v>
      </c>
      <c r="D183" s="11" t="s">
        <v>39</v>
      </c>
      <c r="E183" s="10">
        <v>3000000</v>
      </c>
      <c r="F183" s="11" t="s">
        <v>40</v>
      </c>
    </row>
    <row r="184" spans="1:6" ht="15" customHeight="1" x14ac:dyDescent="0.2">
      <c r="A184" s="86" t="s">
        <v>288</v>
      </c>
      <c r="B184" s="10"/>
      <c r="C184" s="10">
        <v>130</v>
      </c>
      <c r="D184" s="11" t="s">
        <v>39</v>
      </c>
      <c r="E184" s="10">
        <v>650000</v>
      </c>
      <c r="F184" s="11" t="s">
        <v>40</v>
      </c>
    </row>
    <row r="185" spans="1:6" ht="15" customHeight="1" x14ac:dyDescent="0.2">
      <c r="A185" s="86" t="s">
        <v>289</v>
      </c>
      <c r="C185" s="10">
        <v>100</v>
      </c>
      <c r="D185" s="11" t="s">
        <v>39</v>
      </c>
      <c r="E185" s="10">
        <v>365000</v>
      </c>
      <c r="F185" s="11" t="s">
        <v>40</v>
      </c>
    </row>
    <row r="186" spans="1:6" ht="15" customHeight="1" x14ac:dyDescent="0.2">
      <c r="A186" s="86"/>
      <c r="C186" s="10">
        <v>119</v>
      </c>
      <c r="D186" s="11" t="s">
        <v>39</v>
      </c>
      <c r="E186" s="10">
        <v>1950000</v>
      </c>
      <c r="F186" s="11" t="s">
        <v>40</v>
      </c>
    </row>
    <row r="187" spans="1:6" ht="15" customHeight="1" x14ac:dyDescent="0.2">
      <c r="A187" s="86"/>
      <c r="C187" s="10">
        <v>154</v>
      </c>
      <c r="D187" s="11" t="s">
        <v>39</v>
      </c>
      <c r="E187" s="10">
        <v>450000</v>
      </c>
      <c r="F187" s="11" t="s">
        <v>40</v>
      </c>
    </row>
    <row r="188" spans="1:6" ht="15" customHeight="1" x14ac:dyDescent="0.2">
      <c r="A188" s="86" t="s">
        <v>290</v>
      </c>
      <c r="B188" s="10"/>
      <c r="C188" s="10">
        <v>105</v>
      </c>
      <c r="D188" s="11" t="s">
        <v>39</v>
      </c>
      <c r="E188" s="10">
        <v>500000</v>
      </c>
      <c r="F188" s="11" t="s">
        <v>40</v>
      </c>
    </row>
    <row r="189" spans="1:6" ht="15" customHeight="1" x14ac:dyDescent="0.2">
      <c r="A189" s="86"/>
      <c r="B189" s="10"/>
      <c r="C189" s="10">
        <v>120</v>
      </c>
      <c r="D189" s="11" t="s">
        <v>39</v>
      </c>
      <c r="E189" s="10" t="s">
        <v>291</v>
      </c>
      <c r="F189" s="11" t="s">
        <v>40</v>
      </c>
    </row>
    <row r="190" spans="1:6" ht="15" customHeight="1" x14ac:dyDescent="0.2">
      <c r="A190" s="86" t="s">
        <v>292</v>
      </c>
      <c r="B190" s="10"/>
      <c r="C190" s="10">
        <v>111</v>
      </c>
      <c r="D190" s="11" t="s">
        <v>39</v>
      </c>
      <c r="E190" s="10">
        <v>480000</v>
      </c>
      <c r="F190" s="11" t="s">
        <v>40</v>
      </c>
    </row>
    <row r="191" spans="1:6" ht="15" customHeight="1" x14ac:dyDescent="0.2">
      <c r="A191" s="86"/>
      <c r="B191" s="10"/>
      <c r="C191" s="10">
        <v>139</v>
      </c>
      <c r="D191" s="11" t="s">
        <v>39</v>
      </c>
      <c r="E191" s="10">
        <v>400000</v>
      </c>
      <c r="F191" s="11" t="s">
        <v>40</v>
      </c>
    </row>
    <row r="192" spans="1:6" ht="15" customHeight="1" x14ac:dyDescent="0.2">
      <c r="A192" s="86" t="s">
        <v>293</v>
      </c>
      <c r="B192" s="10"/>
      <c r="C192" s="10">
        <v>29</v>
      </c>
      <c r="D192" s="10" t="s">
        <v>281</v>
      </c>
      <c r="E192" s="10">
        <v>430000</v>
      </c>
      <c r="F192" s="13">
        <f>(E192-405000)/405000*100</f>
        <v>6.1728395061728394</v>
      </c>
    </row>
    <row r="193" spans="1:6" ht="15" customHeight="1" x14ac:dyDescent="0.2">
      <c r="A193" s="86" t="s">
        <v>294</v>
      </c>
      <c r="B193" s="10"/>
      <c r="C193" s="10">
        <v>103</v>
      </c>
      <c r="D193" s="11" t="s">
        <v>39</v>
      </c>
      <c r="E193" s="10">
        <v>650000</v>
      </c>
      <c r="F193" s="11" t="s">
        <v>40</v>
      </c>
    </row>
    <row r="194" spans="1:6" ht="15" customHeight="1" x14ac:dyDescent="0.2">
      <c r="A194" s="86" t="s">
        <v>295</v>
      </c>
      <c r="C194" s="10">
        <v>107</v>
      </c>
      <c r="D194" s="11" t="s">
        <v>39</v>
      </c>
      <c r="E194" s="10" t="s">
        <v>296</v>
      </c>
      <c r="F194" s="11" t="s">
        <v>40</v>
      </c>
    </row>
    <row r="195" spans="1:6" ht="15" customHeight="1" x14ac:dyDescent="0.2">
      <c r="A195" s="86" t="s">
        <v>297</v>
      </c>
      <c r="B195" s="10"/>
      <c r="C195" s="10">
        <v>106</v>
      </c>
      <c r="D195" s="11" t="s">
        <v>39</v>
      </c>
      <c r="E195" s="10">
        <v>739000</v>
      </c>
      <c r="F195" s="11" t="s">
        <v>40</v>
      </c>
    </row>
    <row r="196" spans="1:6" ht="15" customHeight="1" x14ac:dyDescent="0.2">
      <c r="A196" s="86"/>
      <c r="B196" s="10"/>
      <c r="C196" s="10">
        <v>105</v>
      </c>
      <c r="D196" s="11" t="s">
        <v>39</v>
      </c>
      <c r="E196" s="10">
        <v>234000</v>
      </c>
      <c r="F196" s="11" t="s">
        <v>40</v>
      </c>
    </row>
    <row r="197" spans="1:6" ht="15" customHeight="1" x14ac:dyDescent="0.2">
      <c r="A197" s="86" t="s">
        <v>298</v>
      </c>
      <c r="B197" s="10"/>
      <c r="C197" s="10">
        <v>109</v>
      </c>
      <c r="D197" s="10">
        <v>350000</v>
      </c>
      <c r="E197" s="10">
        <v>350000</v>
      </c>
      <c r="F197" s="13" t="s">
        <v>0</v>
      </c>
    </row>
    <row r="198" spans="1:6" ht="15" customHeight="1" x14ac:dyDescent="0.2">
      <c r="A198" s="86" t="s">
        <v>299</v>
      </c>
      <c r="C198" s="10">
        <v>124</v>
      </c>
      <c r="D198" s="11" t="s">
        <v>39</v>
      </c>
      <c r="E198" s="10">
        <v>250000</v>
      </c>
      <c r="F198" s="11" t="s">
        <v>40</v>
      </c>
    </row>
    <row r="199" spans="1:6" ht="15" customHeight="1" x14ac:dyDescent="0.2">
      <c r="A199" s="86" t="s">
        <v>300</v>
      </c>
      <c r="B199" s="10"/>
      <c r="C199" s="10">
        <v>100</v>
      </c>
      <c r="D199" s="10" t="s">
        <v>281</v>
      </c>
      <c r="E199" s="10">
        <v>400000</v>
      </c>
      <c r="F199" s="13" t="s">
        <v>0</v>
      </c>
    </row>
    <row r="200" spans="1:6" ht="15" customHeight="1" x14ac:dyDescent="0.2">
      <c r="A200" s="86" t="s">
        <v>301</v>
      </c>
      <c r="C200" s="10">
        <v>42</v>
      </c>
      <c r="D200" s="11" t="s">
        <v>39</v>
      </c>
      <c r="E200" s="10">
        <v>160000</v>
      </c>
      <c r="F200" s="11" t="s">
        <v>40</v>
      </c>
    </row>
    <row r="202" spans="1:6" ht="15" customHeight="1" x14ac:dyDescent="0.2">
      <c r="A202" s="118" t="s">
        <v>71</v>
      </c>
      <c r="B202" s="21"/>
      <c r="C202" s="21"/>
      <c r="D202" s="10"/>
      <c r="E202" s="41"/>
      <c r="F202" s="41"/>
    </row>
    <row r="203" spans="1:6" ht="15" customHeight="1" x14ac:dyDescent="0.2">
      <c r="A203" s="86" t="s">
        <v>302</v>
      </c>
      <c r="B203" s="10"/>
      <c r="C203" s="10">
        <v>61</v>
      </c>
      <c r="D203" s="11" t="s">
        <v>39</v>
      </c>
      <c r="E203" s="10" t="s">
        <v>303</v>
      </c>
      <c r="F203" s="11" t="s">
        <v>40</v>
      </c>
    </row>
    <row r="204" spans="1:6" ht="15" customHeight="1" x14ac:dyDescent="0.2">
      <c r="B204" s="10"/>
      <c r="C204" s="10">
        <v>64</v>
      </c>
      <c r="D204" s="11" t="s">
        <v>39</v>
      </c>
      <c r="E204" s="10">
        <v>130000</v>
      </c>
      <c r="F204" s="11" t="s">
        <v>40</v>
      </c>
    </row>
    <row r="205" spans="1:6" ht="15" customHeight="1" x14ac:dyDescent="0.2">
      <c r="B205" s="10"/>
      <c r="C205" s="10"/>
      <c r="D205" s="11"/>
      <c r="E205" s="10"/>
      <c r="F205" s="11"/>
    </row>
    <row r="206" spans="1:6" ht="15" customHeight="1" x14ac:dyDescent="0.2">
      <c r="A206" s="118" t="s">
        <v>73</v>
      </c>
      <c r="B206" s="21"/>
      <c r="C206" s="21"/>
      <c r="D206" s="10"/>
      <c r="E206" s="41"/>
      <c r="F206" s="41"/>
    </row>
    <row r="207" spans="1:6" ht="15" customHeight="1" x14ac:dyDescent="0.2">
      <c r="A207" s="86" t="s">
        <v>2238</v>
      </c>
      <c r="B207" s="10"/>
      <c r="C207" s="10">
        <v>110</v>
      </c>
      <c r="D207" s="11" t="s">
        <v>39</v>
      </c>
      <c r="E207" s="10">
        <v>573000</v>
      </c>
      <c r="F207" s="11" t="s">
        <v>40</v>
      </c>
    </row>
    <row r="208" spans="1:6" ht="15" customHeight="1" x14ac:dyDescent="0.2">
      <c r="B208" s="10"/>
      <c r="C208" s="10"/>
      <c r="D208" s="10"/>
      <c r="E208" s="10"/>
    </row>
    <row r="209" spans="1:6" ht="15" customHeight="1" x14ac:dyDescent="0.2">
      <c r="A209" s="118" t="s">
        <v>78</v>
      </c>
      <c r="B209" s="21"/>
      <c r="C209" s="21"/>
      <c r="D209" s="10"/>
      <c r="E209" s="41"/>
      <c r="F209" s="41"/>
    </row>
    <row r="210" spans="1:6" ht="15" customHeight="1" x14ac:dyDescent="0.2">
      <c r="A210" s="86" t="s">
        <v>304</v>
      </c>
      <c r="B210" s="10"/>
      <c r="C210" s="10">
        <v>89</v>
      </c>
      <c r="D210" s="10">
        <v>310000</v>
      </c>
      <c r="E210" s="10">
        <v>280000</v>
      </c>
      <c r="F210" s="13">
        <f>((E210-D210)/D210)*100</f>
        <v>-9.67741935483871</v>
      </c>
    </row>
    <row r="211" spans="1:6" ht="15" customHeight="1" x14ac:dyDescent="0.2">
      <c r="A211" s="86"/>
      <c r="B211" s="10"/>
      <c r="C211" s="10">
        <v>113</v>
      </c>
      <c r="D211" s="10" t="s">
        <v>39</v>
      </c>
      <c r="E211" s="10">
        <v>500000</v>
      </c>
      <c r="F211" s="13" t="s">
        <v>40</v>
      </c>
    </row>
    <row r="212" spans="1:6" ht="15" customHeight="1" x14ac:dyDescent="0.2">
      <c r="A212" s="86" t="s">
        <v>305</v>
      </c>
      <c r="B212" s="10"/>
      <c r="C212" s="10">
        <v>120</v>
      </c>
      <c r="D212" s="10" t="s">
        <v>39</v>
      </c>
      <c r="E212" s="10">
        <v>570000</v>
      </c>
      <c r="F212" s="11" t="s">
        <v>40</v>
      </c>
    </row>
    <row r="213" spans="1:6" ht="15" customHeight="1" x14ac:dyDescent="0.2">
      <c r="A213" s="86" t="s">
        <v>306</v>
      </c>
      <c r="B213" s="10"/>
      <c r="C213" s="10">
        <v>97</v>
      </c>
      <c r="D213" s="10" t="s">
        <v>307</v>
      </c>
      <c r="E213" s="10">
        <v>820000</v>
      </c>
      <c r="F213" s="13">
        <f>((E213-780000)/780000)*100</f>
        <v>5.1282051282051277</v>
      </c>
    </row>
    <row r="214" spans="1:6" ht="15" customHeight="1" x14ac:dyDescent="0.2">
      <c r="A214" s="86" t="s">
        <v>308</v>
      </c>
      <c r="B214" s="10"/>
      <c r="C214" s="10">
        <v>96</v>
      </c>
      <c r="D214" s="10" t="s">
        <v>39</v>
      </c>
      <c r="E214" s="10">
        <v>350000</v>
      </c>
      <c r="F214" s="11" t="s">
        <v>40</v>
      </c>
    </row>
    <row r="215" spans="1:6" ht="15" customHeight="1" x14ac:dyDescent="0.2">
      <c r="A215" s="86" t="s">
        <v>309</v>
      </c>
      <c r="B215" s="10"/>
      <c r="C215" s="10">
        <v>84</v>
      </c>
      <c r="D215" s="10" t="s">
        <v>39</v>
      </c>
      <c r="E215" s="10">
        <v>600000</v>
      </c>
      <c r="F215" s="11" t="s">
        <v>40</v>
      </c>
    </row>
    <row r="216" spans="1:6" ht="15" customHeight="1" x14ac:dyDescent="0.2">
      <c r="A216" s="86" t="s">
        <v>310</v>
      </c>
      <c r="C216" s="10">
        <v>94</v>
      </c>
      <c r="D216" s="11" t="s">
        <v>39</v>
      </c>
      <c r="E216" s="10">
        <v>450000</v>
      </c>
      <c r="F216" s="11" t="s">
        <v>40</v>
      </c>
    </row>
    <row r="217" spans="1:6" ht="15" customHeight="1" x14ac:dyDescent="0.2">
      <c r="A217" s="86" t="s">
        <v>311</v>
      </c>
      <c r="C217" s="10">
        <v>102</v>
      </c>
      <c r="D217" s="11" t="s">
        <v>39</v>
      </c>
      <c r="E217" s="10">
        <v>1450000</v>
      </c>
      <c r="F217" s="11" t="s">
        <v>40</v>
      </c>
    </row>
    <row r="218" spans="1:6" ht="15" customHeight="1" x14ac:dyDescent="0.2">
      <c r="A218" s="86" t="s">
        <v>312</v>
      </c>
      <c r="B218" s="10"/>
      <c r="C218" s="10">
        <v>116</v>
      </c>
      <c r="D218" s="11" t="s">
        <v>39</v>
      </c>
      <c r="E218" s="10" t="s">
        <v>313</v>
      </c>
      <c r="F218" s="11" t="s">
        <v>40</v>
      </c>
    </row>
    <row r="219" spans="1:6" ht="15" customHeight="1" x14ac:dyDescent="0.2">
      <c r="A219" s="86" t="s">
        <v>314</v>
      </c>
      <c r="B219" s="10"/>
      <c r="C219" s="10">
        <v>116</v>
      </c>
      <c r="D219" s="11" t="s">
        <v>39</v>
      </c>
      <c r="E219" s="10">
        <v>400000</v>
      </c>
      <c r="F219" s="11" t="s">
        <v>40</v>
      </c>
    </row>
    <row r="220" spans="1:6" ht="15" customHeight="1" x14ac:dyDescent="0.2">
      <c r="B220" s="10"/>
      <c r="C220" s="10"/>
      <c r="D220" s="11"/>
      <c r="E220" s="10"/>
      <c r="F220" s="11"/>
    </row>
    <row r="221" spans="1:6" ht="15" customHeight="1" x14ac:dyDescent="0.2">
      <c r="A221" s="118" t="s">
        <v>105</v>
      </c>
      <c r="B221" s="21"/>
      <c r="C221" s="21"/>
      <c r="D221" s="10"/>
      <c r="E221" s="41"/>
      <c r="F221" s="41"/>
    </row>
    <row r="222" spans="1:6" ht="15" customHeight="1" x14ac:dyDescent="0.2">
      <c r="A222" s="86" t="s">
        <v>315</v>
      </c>
      <c r="B222" s="10"/>
      <c r="C222" s="10">
        <v>110</v>
      </c>
      <c r="D222" s="11" t="s">
        <v>39</v>
      </c>
      <c r="E222" s="10">
        <v>550000</v>
      </c>
      <c r="F222" s="11" t="s">
        <v>40</v>
      </c>
    </row>
    <row r="223" spans="1:6" ht="15" customHeight="1" x14ac:dyDescent="0.2">
      <c r="B223" s="10"/>
      <c r="C223" s="10">
        <v>109</v>
      </c>
      <c r="D223" s="11" t="s">
        <v>39</v>
      </c>
      <c r="E223" s="10">
        <v>1078000</v>
      </c>
      <c r="F223" s="11" t="s">
        <v>40</v>
      </c>
    </row>
    <row r="224" spans="1:6" ht="15" customHeight="1" x14ac:dyDescent="0.2">
      <c r="B224" s="10"/>
      <c r="C224" s="10"/>
      <c r="D224" s="11"/>
      <c r="E224" s="10"/>
      <c r="F224" s="11"/>
    </row>
    <row r="225" spans="1:6" ht="15" customHeight="1" x14ac:dyDescent="0.2">
      <c r="A225" s="46" t="s">
        <v>2069</v>
      </c>
      <c r="B225" s="27"/>
      <c r="C225" s="27"/>
      <c r="D225" s="27"/>
      <c r="E225" s="27"/>
      <c r="F225" s="27"/>
    </row>
    <row r="226" spans="1:6" ht="15" customHeight="1" x14ac:dyDescent="0.2">
      <c r="A226" s="87" t="s">
        <v>2089</v>
      </c>
      <c r="B226" s="27"/>
      <c r="C226" s="27">
        <v>117.02</v>
      </c>
      <c r="D226" s="27" t="s">
        <v>39</v>
      </c>
      <c r="E226" s="28" t="s">
        <v>2166</v>
      </c>
      <c r="F226" s="24" t="s">
        <v>40</v>
      </c>
    </row>
    <row r="227" spans="1:6" ht="15" customHeight="1" x14ac:dyDescent="0.2">
      <c r="A227" s="8"/>
      <c r="C227" s="15"/>
      <c r="E227" s="13"/>
      <c r="F227" s="12"/>
    </row>
    <row r="228" spans="1:6" ht="15" customHeight="1" x14ac:dyDescent="0.2">
      <c r="A228" s="89" t="s">
        <v>195</v>
      </c>
      <c r="B228" s="127"/>
      <c r="C228" s="126"/>
      <c r="D228" s="126"/>
      <c r="E228" s="126"/>
      <c r="F228" s="128"/>
    </row>
    <row r="229" spans="1:6" ht="15" customHeight="1" x14ac:dyDescent="0.2">
      <c r="A229" s="8"/>
      <c r="B229" s="15"/>
      <c r="C229" s="12"/>
    </row>
    <row r="230" spans="1:6" ht="15" customHeight="1" x14ac:dyDescent="0.2">
      <c r="A230" s="118" t="s">
        <v>105</v>
      </c>
      <c r="B230" s="98"/>
      <c r="C230" s="97"/>
      <c r="D230" s="97"/>
      <c r="E230" s="97"/>
      <c r="F230" s="99"/>
    </row>
    <row r="231" spans="1:6" ht="15" customHeight="1" x14ac:dyDescent="0.2">
      <c r="A231" s="86" t="s">
        <v>316</v>
      </c>
      <c r="B231" s="10">
        <v>2440</v>
      </c>
      <c r="C231" s="10"/>
      <c r="D231" s="10" t="s">
        <v>39</v>
      </c>
      <c r="E231" s="10">
        <v>1296</v>
      </c>
      <c r="F231" s="22" t="s">
        <v>40</v>
      </c>
    </row>
    <row r="232" spans="1:6" ht="15" customHeight="1" x14ac:dyDescent="0.2">
      <c r="B232" s="10"/>
    </row>
    <row r="233" spans="1:6" ht="15" customHeight="1" x14ac:dyDescent="0.2">
      <c r="A233" s="118" t="s">
        <v>81</v>
      </c>
      <c r="B233" s="98"/>
      <c r="C233" s="97"/>
      <c r="D233" s="97"/>
      <c r="E233" s="97"/>
      <c r="F233" s="99"/>
    </row>
    <row r="234" spans="1:6" ht="15" customHeight="1" x14ac:dyDescent="0.2">
      <c r="A234" s="86" t="s">
        <v>317</v>
      </c>
      <c r="B234" s="10">
        <v>2320</v>
      </c>
      <c r="C234" s="10"/>
      <c r="D234" s="10" t="s">
        <v>39</v>
      </c>
      <c r="E234" s="10">
        <v>216</v>
      </c>
      <c r="F234" s="22" t="s">
        <v>40</v>
      </c>
    </row>
    <row r="235" spans="1:6" ht="15" customHeight="1" x14ac:dyDescent="0.2">
      <c r="B235" s="10"/>
    </row>
  </sheetData>
  <mergeCells count="5">
    <mergeCell ref="A5:A6"/>
    <mergeCell ref="B5:B6"/>
    <mergeCell ref="C5:C6"/>
    <mergeCell ref="D5:E5"/>
    <mergeCell ref="F5:F6"/>
  </mergeCells>
  <phoneticPr fontId="0" type="noConversion"/>
  <pageMargins left="0.51181102362204722" right="0.39370078740157483" top="0.39370078740157483" bottom="0.98425196850393704" header="0.51181102362204722" footer="0.51181102362204722"/>
  <pageSetup paperSize="9" scale="59" orientation="portrait" cellComments="asDisplayed" r:id="rId1"/>
  <headerFooter alignWithMargins="0">
    <oddFooter>Page &amp;P of &amp;N</oddFooter>
  </headerFooter>
  <rowBreaks count="3" manualBreakCount="3">
    <brk id="74" max="5" man="1"/>
    <brk id="143" max="5" man="1"/>
    <brk id="20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</sheetPr>
  <dimension ref="A1:E347"/>
  <sheetViews>
    <sheetView zoomScale="85" zoomScaleNormal="85" zoomScaleSheetLayoutView="100" workbookViewId="0"/>
  </sheetViews>
  <sheetFormatPr defaultColWidth="9.140625" defaultRowHeight="15" customHeight="1" x14ac:dyDescent="0.2"/>
  <cols>
    <col min="1" max="1" width="46.28515625" style="17" bestFit="1" customWidth="1"/>
    <col min="2" max="4" width="22.7109375" style="12" customWidth="1"/>
    <col min="5" max="5" width="22.7109375" style="13" customWidth="1"/>
    <col min="6" max="16384" width="9.140625" style="14"/>
  </cols>
  <sheetData>
    <row r="1" spans="1:5" ht="15" customHeight="1" x14ac:dyDescent="0.2">
      <c r="A1" s="9" t="s">
        <v>2305</v>
      </c>
    </row>
    <row r="2" spans="1:5" ht="15" customHeight="1" x14ac:dyDescent="0.2">
      <c r="A2" s="9" t="s">
        <v>19</v>
      </c>
    </row>
    <row r="3" spans="1:5" ht="15" customHeight="1" x14ac:dyDescent="0.2">
      <c r="A3" s="119" t="s">
        <v>18</v>
      </c>
    </row>
    <row r="5" spans="1:5" ht="39.950000000000003" customHeight="1" x14ac:dyDescent="0.2">
      <c r="A5" s="189" t="s">
        <v>30</v>
      </c>
      <c r="B5" s="189" t="s">
        <v>2294</v>
      </c>
      <c r="C5" s="189" t="s">
        <v>31</v>
      </c>
      <c r="D5" s="189"/>
      <c r="E5" s="190" t="s">
        <v>2292</v>
      </c>
    </row>
    <row r="6" spans="1:5" ht="39.950000000000003" customHeight="1" x14ac:dyDescent="0.2">
      <c r="A6" s="189"/>
      <c r="B6" s="189"/>
      <c r="C6" s="79">
        <v>2024</v>
      </c>
      <c r="D6" s="79">
        <v>2025</v>
      </c>
      <c r="E6" s="190"/>
    </row>
    <row r="8" spans="1:5" ht="15" customHeight="1" x14ac:dyDescent="0.2">
      <c r="A8" s="9" t="s">
        <v>65</v>
      </c>
      <c r="B8" s="9"/>
      <c r="C8" s="9"/>
      <c r="D8" s="9"/>
      <c r="E8" s="29"/>
    </row>
    <row r="9" spans="1:5" ht="15" customHeight="1" x14ac:dyDescent="0.2">
      <c r="A9" s="86" t="s">
        <v>1028</v>
      </c>
      <c r="B9" s="12">
        <v>121</v>
      </c>
      <c r="C9" s="15" t="s">
        <v>2298</v>
      </c>
      <c r="D9" s="15" t="s">
        <v>2298</v>
      </c>
      <c r="E9" s="29" t="s">
        <v>0</v>
      </c>
    </row>
    <row r="10" spans="1:5" ht="15" customHeight="1" x14ac:dyDescent="0.2">
      <c r="A10" s="86" t="s">
        <v>1029</v>
      </c>
      <c r="B10" s="12">
        <v>111</v>
      </c>
      <c r="C10" s="15">
        <v>1600</v>
      </c>
      <c r="D10" s="15" t="s">
        <v>800</v>
      </c>
      <c r="E10" s="29">
        <v>-3.125</v>
      </c>
    </row>
    <row r="11" spans="1:5" ht="15" customHeight="1" x14ac:dyDescent="0.2">
      <c r="A11" s="86" t="s">
        <v>1030</v>
      </c>
      <c r="B11" s="12">
        <v>111</v>
      </c>
      <c r="C11" s="15">
        <v>2000</v>
      </c>
      <c r="D11" s="15">
        <v>1800</v>
      </c>
      <c r="E11" s="29">
        <v>-10</v>
      </c>
    </row>
    <row r="12" spans="1:5" ht="15" customHeight="1" x14ac:dyDescent="0.2">
      <c r="A12" s="86" t="s">
        <v>1031</v>
      </c>
      <c r="B12" s="12">
        <v>100</v>
      </c>
      <c r="C12" s="15">
        <v>2200</v>
      </c>
      <c r="D12" s="15">
        <v>2200</v>
      </c>
      <c r="E12" s="29" t="s">
        <v>0</v>
      </c>
    </row>
    <row r="13" spans="1:5" ht="15" customHeight="1" x14ac:dyDescent="0.2">
      <c r="A13" s="86" t="s">
        <v>230</v>
      </c>
      <c r="B13" s="12">
        <v>111</v>
      </c>
      <c r="C13" s="15" t="s">
        <v>39</v>
      </c>
      <c r="D13" s="15" t="s">
        <v>760</v>
      </c>
      <c r="E13" s="29" t="s">
        <v>40</v>
      </c>
    </row>
    <row r="14" spans="1:5" ht="15" customHeight="1" x14ac:dyDescent="0.2">
      <c r="A14" s="86" t="s">
        <v>1032</v>
      </c>
      <c r="B14" s="12">
        <v>105</v>
      </c>
      <c r="C14" s="15" t="s">
        <v>1033</v>
      </c>
      <c r="D14" s="15" t="s">
        <v>1034</v>
      </c>
      <c r="E14" s="29">
        <v>-3.6363636363636362</v>
      </c>
    </row>
    <row r="15" spans="1:5" ht="15" customHeight="1" x14ac:dyDescent="0.2">
      <c r="A15" s="86" t="s">
        <v>1035</v>
      </c>
      <c r="B15" s="12">
        <v>111</v>
      </c>
      <c r="C15" s="15">
        <v>1500</v>
      </c>
      <c r="D15" s="15">
        <v>1500</v>
      </c>
      <c r="E15" s="29" t="s">
        <v>0</v>
      </c>
    </row>
    <row r="16" spans="1:5" ht="15" customHeight="1" x14ac:dyDescent="0.2">
      <c r="A16" s="86" t="s">
        <v>1037</v>
      </c>
      <c r="B16" s="12">
        <v>111</v>
      </c>
      <c r="C16" s="15" t="s">
        <v>39</v>
      </c>
      <c r="D16" s="15" t="s">
        <v>800</v>
      </c>
      <c r="E16" s="29" t="s">
        <v>40</v>
      </c>
    </row>
    <row r="17" spans="1:5" ht="15" customHeight="1" x14ac:dyDescent="0.2">
      <c r="A17" s="86" t="s">
        <v>1038</v>
      </c>
      <c r="B17" s="12">
        <v>118</v>
      </c>
      <c r="C17" s="15">
        <v>3300</v>
      </c>
      <c r="D17" s="15">
        <v>3300</v>
      </c>
      <c r="E17" s="29" t="s">
        <v>0</v>
      </c>
    </row>
    <row r="18" spans="1:5" ht="15" customHeight="1" x14ac:dyDescent="0.2">
      <c r="A18" s="86" t="s">
        <v>1039</v>
      </c>
      <c r="B18" s="12">
        <v>110</v>
      </c>
      <c r="C18" s="15">
        <v>1300</v>
      </c>
      <c r="D18" s="15">
        <v>1300</v>
      </c>
      <c r="E18" s="29" t="s">
        <v>0</v>
      </c>
    </row>
    <row r="19" spans="1:5" ht="15" customHeight="1" x14ac:dyDescent="0.2">
      <c r="A19" s="9"/>
      <c r="C19" s="15"/>
    </row>
    <row r="20" spans="1:5" ht="15" customHeight="1" x14ac:dyDescent="0.2">
      <c r="A20" s="8" t="s">
        <v>98</v>
      </c>
      <c r="C20" s="15"/>
      <c r="E20" s="12"/>
    </row>
    <row r="21" spans="1:5" ht="15" customHeight="1" x14ac:dyDescent="0.2">
      <c r="A21" s="86" t="s">
        <v>1040</v>
      </c>
      <c r="B21" s="12">
        <v>111</v>
      </c>
      <c r="C21" s="15" t="s">
        <v>1041</v>
      </c>
      <c r="D21" s="15" t="s">
        <v>1041</v>
      </c>
      <c r="E21" s="13" t="s">
        <v>0</v>
      </c>
    </row>
    <row r="22" spans="1:5" ht="15" customHeight="1" x14ac:dyDescent="0.2">
      <c r="A22" s="86" t="s">
        <v>1042</v>
      </c>
      <c r="B22" s="12">
        <v>112</v>
      </c>
      <c r="C22" s="15">
        <v>2500</v>
      </c>
      <c r="D22" s="15">
        <v>2500</v>
      </c>
      <c r="E22" s="12" t="s">
        <v>0</v>
      </c>
    </row>
    <row r="23" spans="1:5" ht="15" customHeight="1" x14ac:dyDescent="0.2">
      <c r="A23" s="86" t="s">
        <v>1043</v>
      </c>
      <c r="B23" s="12">
        <v>85</v>
      </c>
      <c r="C23" s="15" t="s">
        <v>1044</v>
      </c>
      <c r="D23" s="15" t="s">
        <v>1044</v>
      </c>
      <c r="E23" s="13" t="s">
        <v>0</v>
      </c>
    </row>
    <row r="24" spans="1:5" ht="15" customHeight="1" x14ac:dyDescent="0.2">
      <c r="A24" s="86"/>
      <c r="B24" s="12">
        <v>111</v>
      </c>
      <c r="C24" s="15" t="s">
        <v>827</v>
      </c>
      <c r="D24" s="15" t="s">
        <v>827</v>
      </c>
      <c r="E24" s="12" t="s">
        <v>0</v>
      </c>
    </row>
    <row r="25" spans="1:5" ht="15" customHeight="1" x14ac:dyDescent="0.2">
      <c r="A25" s="86" t="s">
        <v>1045</v>
      </c>
      <c r="B25" s="12">
        <v>173</v>
      </c>
      <c r="C25" s="15">
        <v>1300</v>
      </c>
      <c r="D25" s="15">
        <v>1300</v>
      </c>
      <c r="E25" s="13" t="s">
        <v>0</v>
      </c>
    </row>
    <row r="26" spans="1:5" ht="15" customHeight="1" x14ac:dyDescent="0.2">
      <c r="A26" s="86" t="s">
        <v>1046</v>
      </c>
      <c r="B26" s="16">
        <v>87</v>
      </c>
      <c r="C26" s="15">
        <v>1800</v>
      </c>
      <c r="D26" s="15">
        <v>1800</v>
      </c>
      <c r="E26" s="13" t="s">
        <v>0</v>
      </c>
    </row>
    <row r="27" spans="1:5" ht="15" customHeight="1" x14ac:dyDescent="0.2">
      <c r="A27" s="86"/>
      <c r="B27" s="16">
        <v>110</v>
      </c>
      <c r="C27" s="15">
        <v>2600</v>
      </c>
      <c r="D27" s="15">
        <v>2600</v>
      </c>
      <c r="E27" s="13" t="s">
        <v>0</v>
      </c>
    </row>
    <row r="28" spans="1:5" ht="15" customHeight="1" x14ac:dyDescent="0.2">
      <c r="A28" s="86" t="s">
        <v>234</v>
      </c>
      <c r="B28" s="16">
        <v>112</v>
      </c>
      <c r="C28" s="15">
        <v>3400</v>
      </c>
      <c r="D28" s="15">
        <v>3400</v>
      </c>
      <c r="E28" s="13" t="s">
        <v>0</v>
      </c>
    </row>
    <row r="29" spans="1:5" ht="15" customHeight="1" x14ac:dyDescent="0.2">
      <c r="A29" s="86" t="s">
        <v>264</v>
      </c>
      <c r="B29" s="16">
        <v>74</v>
      </c>
      <c r="C29" s="15">
        <v>1000</v>
      </c>
      <c r="D29" s="15">
        <v>1000</v>
      </c>
      <c r="E29" s="13" t="s">
        <v>0</v>
      </c>
    </row>
    <row r="30" spans="1:5" ht="15" customHeight="1" x14ac:dyDescent="0.2">
      <c r="A30" s="86" t="s">
        <v>1047</v>
      </c>
      <c r="B30" s="16">
        <v>106</v>
      </c>
      <c r="C30" s="15">
        <v>2750</v>
      </c>
      <c r="D30" s="15">
        <v>2750</v>
      </c>
      <c r="E30" s="13" t="s">
        <v>0</v>
      </c>
    </row>
    <row r="31" spans="1:5" ht="15" customHeight="1" x14ac:dyDescent="0.2">
      <c r="A31" s="86" t="s">
        <v>1048</v>
      </c>
      <c r="B31" s="12">
        <v>116</v>
      </c>
      <c r="C31" s="15" t="s">
        <v>2299</v>
      </c>
      <c r="D31" s="15" t="s">
        <v>2299</v>
      </c>
      <c r="E31" s="13" t="s">
        <v>0</v>
      </c>
    </row>
    <row r="32" spans="1:5" ht="15" customHeight="1" x14ac:dyDescent="0.2">
      <c r="A32" s="86" t="s">
        <v>1049</v>
      </c>
      <c r="B32" s="12">
        <v>111</v>
      </c>
      <c r="C32" s="15" t="s">
        <v>1050</v>
      </c>
      <c r="D32" s="15" t="s">
        <v>1050</v>
      </c>
      <c r="E32" s="13" t="s">
        <v>0</v>
      </c>
    </row>
    <row r="33" spans="1:5" ht="15" customHeight="1" x14ac:dyDescent="0.2">
      <c r="A33" s="86" t="s">
        <v>1051</v>
      </c>
      <c r="B33" s="12">
        <v>116</v>
      </c>
      <c r="C33" s="15">
        <v>2100</v>
      </c>
      <c r="D33" s="15">
        <v>2100</v>
      </c>
      <c r="E33" s="13" t="s">
        <v>0</v>
      </c>
    </row>
    <row r="34" spans="1:5" ht="15" customHeight="1" x14ac:dyDescent="0.2">
      <c r="A34" s="86" t="s">
        <v>1052</v>
      </c>
      <c r="B34" s="12">
        <v>111</v>
      </c>
      <c r="C34" s="15">
        <v>3000</v>
      </c>
      <c r="D34" s="15">
        <v>3000</v>
      </c>
      <c r="E34" s="13" t="s">
        <v>0</v>
      </c>
    </row>
    <row r="35" spans="1:5" ht="15" customHeight="1" x14ac:dyDescent="0.2">
      <c r="A35" s="9"/>
      <c r="C35" s="15"/>
    </row>
    <row r="36" spans="1:5" ht="15" customHeight="1" x14ac:dyDescent="0.2">
      <c r="A36" s="9" t="s">
        <v>101</v>
      </c>
      <c r="C36" s="15"/>
      <c r="E36" s="14"/>
    </row>
    <row r="37" spans="1:5" ht="15" customHeight="1" x14ac:dyDescent="0.2">
      <c r="A37" s="86" t="s">
        <v>1053</v>
      </c>
      <c r="B37" s="12">
        <v>114</v>
      </c>
      <c r="C37" s="15">
        <v>2200</v>
      </c>
      <c r="D37" s="15">
        <v>2200</v>
      </c>
      <c r="E37" s="13" t="s">
        <v>0</v>
      </c>
    </row>
    <row r="38" spans="1:5" ht="15" customHeight="1" x14ac:dyDescent="0.2">
      <c r="A38" s="86" t="s">
        <v>1054</v>
      </c>
      <c r="B38" s="12">
        <v>149</v>
      </c>
      <c r="C38" s="15">
        <v>4000</v>
      </c>
      <c r="D38" s="15">
        <v>4000</v>
      </c>
      <c r="E38" s="12" t="s">
        <v>0</v>
      </c>
    </row>
    <row r="39" spans="1:5" ht="15" customHeight="1" x14ac:dyDescent="0.2">
      <c r="A39" s="86" t="s">
        <v>1055</v>
      </c>
      <c r="B39" s="12">
        <v>79</v>
      </c>
      <c r="C39" s="15">
        <v>1700</v>
      </c>
      <c r="D39" s="15">
        <v>1700</v>
      </c>
      <c r="E39" s="13" t="s">
        <v>0</v>
      </c>
    </row>
    <row r="40" spans="1:5" ht="15" customHeight="1" x14ac:dyDescent="0.2">
      <c r="A40" s="86"/>
      <c r="B40" s="12">
        <v>93</v>
      </c>
      <c r="C40" s="15">
        <v>3000</v>
      </c>
      <c r="D40" s="15">
        <v>3000</v>
      </c>
      <c r="E40" s="12" t="s">
        <v>0</v>
      </c>
    </row>
    <row r="41" spans="1:5" ht="15" customHeight="1" x14ac:dyDescent="0.2">
      <c r="A41" s="9"/>
      <c r="C41" s="15"/>
    </row>
    <row r="42" spans="1:5" ht="15" customHeight="1" x14ac:dyDescent="0.2">
      <c r="A42" s="9" t="s">
        <v>70</v>
      </c>
      <c r="C42" s="15"/>
    </row>
    <row r="43" spans="1:5" ht="15" customHeight="1" x14ac:dyDescent="0.2">
      <c r="A43" s="86" t="s">
        <v>1056</v>
      </c>
      <c r="B43" s="12">
        <v>113</v>
      </c>
      <c r="C43" s="15">
        <v>6500</v>
      </c>
      <c r="D43" s="15">
        <v>6500</v>
      </c>
      <c r="E43" s="12" t="s">
        <v>0</v>
      </c>
    </row>
    <row r="44" spans="1:5" ht="15" customHeight="1" x14ac:dyDescent="0.2">
      <c r="A44" s="86" t="s">
        <v>1057</v>
      </c>
      <c r="B44" s="12">
        <v>116</v>
      </c>
      <c r="C44" s="15" t="s">
        <v>1058</v>
      </c>
      <c r="D44" s="15" t="s">
        <v>1058</v>
      </c>
      <c r="E44" s="13" t="s">
        <v>0</v>
      </c>
    </row>
    <row r="45" spans="1:5" ht="15" customHeight="1" x14ac:dyDescent="0.2">
      <c r="A45" s="86"/>
      <c r="B45" s="12">
        <v>138</v>
      </c>
      <c r="C45" s="15">
        <v>6100</v>
      </c>
      <c r="D45" s="15">
        <v>6100</v>
      </c>
      <c r="E45" s="12" t="s">
        <v>0</v>
      </c>
    </row>
    <row r="46" spans="1:5" ht="15" customHeight="1" x14ac:dyDescent="0.2">
      <c r="A46" s="86" t="s">
        <v>1059</v>
      </c>
      <c r="B46" s="16">
        <v>111</v>
      </c>
      <c r="C46" s="15" t="s">
        <v>1896</v>
      </c>
      <c r="D46" s="15" t="s">
        <v>1896</v>
      </c>
      <c r="E46" s="13" t="s">
        <v>0</v>
      </c>
    </row>
    <row r="47" spans="1:5" ht="15" customHeight="1" x14ac:dyDescent="0.2">
      <c r="A47" s="86" t="s">
        <v>1060</v>
      </c>
      <c r="B47" s="12">
        <v>116</v>
      </c>
      <c r="C47" s="15" t="s">
        <v>1061</v>
      </c>
      <c r="D47" s="15" t="s">
        <v>1061</v>
      </c>
      <c r="E47" s="31" t="s">
        <v>0</v>
      </c>
    </row>
    <row r="48" spans="1:5" ht="15" customHeight="1" x14ac:dyDescent="0.2">
      <c r="A48" s="86"/>
      <c r="B48" s="12">
        <v>146</v>
      </c>
      <c r="C48" s="15">
        <v>2200</v>
      </c>
      <c r="D48" s="15">
        <v>2200</v>
      </c>
      <c r="E48" s="31" t="s">
        <v>0</v>
      </c>
    </row>
    <row r="49" spans="1:5" ht="15" customHeight="1" x14ac:dyDescent="0.2">
      <c r="A49" s="86" t="s">
        <v>1062</v>
      </c>
      <c r="B49" s="16">
        <v>102</v>
      </c>
      <c r="C49" s="15" t="s">
        <v>992</v>
      </c>
      <c r="D49" s="15" t="s">
        <v>2265</v>
      </c>
      <c r="E49" s="13">
        <v>9</v>
      </c>
    </row>
    <row r="50" spans="1:5" ht="15" customHeight="1" x14ac:dyDescent="0.2">
      <c r="A50" s="86"/>
      <c r="B50" s="16">
        <v>114</v>
      </c>
      <c r="C50" s="15" t="s">
        <v>1063</v>
      </c>
      <c r="D50" s="15">
        <v>3000</v>
      </c>
      <c r="E50" s="13">
        <v>9.0909090909090917</v>
      </c>
    </row>
    <row r="51" spans="1:5" ht="15" customHeight="1" x14ac:dyDescent="0.2">
      <c r="A51" s="86" t="s">
        <v>1064</v>
      </c>
      <c r="B51" s="16">
        <v>111</v>
      </c>
      <c r="C51" s="15" t="s">
        <v>1065</v>
      </c>
      <c r="D51" s="15" t="s">
        <v>1065</v>
      </c>
      <c r="E51" s="13" t="s">
        <v>0</v>
      </c>
    </row>
    <row r="52" spans="1:5" ht="15" customHeight="1" x14ac:dyDescent="0.2">
      <c r="A52" s="86"/>
      <c r="B52" s="16">
        <v>127</v>
      </c>
      <c r="C52" s="15" t="s">
        <v>2300</v>
      </c>
      <c r="D52" s="15" t="s">
        <v>2300</v>
      </c>
      <c r="E52" s="13" t="s">
        <v>0</v>
      </c>
    </row>
    <row r="53" spans="1:5" ht="15" customHeight="1" x14ac:dyDescent="0.2">
      <c r="A53" s="86" t="s">
        <v>1066</v>
      </c>
      <c r="B53" s="12">
        <v>111</v>
      </c>
      <c r="C53" s="15" t="s">
        <v>1067</v>
      </c>
      <c r="D53" s="15" t="s">
        <v>1067</v>
      </c>
      <c r="E53" s="13" t="s">
        <v>0</v>
      </c>
    </row>
    <row r="54" spans="1:5" ht="15" customHeight="1" x14ac:dyDescent="0.2">
      <c r="A54" s="86" t="s">
        <v>1068</v>
      </c>
      <c r="B54" s="12">
        <v>93</v>
      </c>
      <c r="C54" s="15">
        <v>2400</v>
      </c>
      <c r="D54" s="15">
        <v>2400</v>
      </c>
      <c r="E54" s="13" t="s">
        <v>0</v>
      </c>
    </row>
    <row r="55" spans="1:5" ht="15" customHeight="1" x14ac:dyDescent="0.2">
      <c r="A55" s="86"/>
      <c r="B55" s="16">
        <v>112</v>
      </c>
      <c r="C55" s="15">
        <v>1500</v>
      </c>
      <c r="D55" s="12" t="s">
        <v>832</v>
      </c>
      <c r="E55" s="13">
        <v>-3.3333333333333335</v>
      </c>
    </row>
    <row r="56" spans="1:5" ht="15" customHeight="1" x14ac:dyDescent="0.2">
      <c r="A56" s="86" t="s">
        <v>433</v>
      </c>
      <c r="B56" s="16">
        <v>111</v>
      </c>
      <c r="C56" s="15" t="s">
        <v>724</v>
      </c>
      <c r="D56" s="15" t="s">
        <v>724</v>
      </c>
      <c r="E56" s="13" t="s">
        <v>0</v>
      </c>
    </row>
    <row r="57" spans="1:5" ht="15" customHeight="1" x14ac:dyDescent="0.2">
      <c r="A57" s="86" t="s">
        <v>268</v>
      </c>
      <c r="B57" s="12">
        <v>139</v>
      </c>
      <c r="C57" s="15" t="s">
        <v>1069</v>
      </c>
      <c r="D57" s="15" t="s">
        <v>1069</v>
      </c>
      <c r="E57" s="13" t="s">
        <v>0</v>
      </c>
    </row>
    <row r="58" spans="1:5" ht="15" customHeight="1" x14ac:dyDescent="0.2">
      <c r="A58" s="86" t="s">
        <v>1070</v>
      </c>
      <c r="B58" s="16">
        <v>112</v>
      </c>
      <c r="C58" s="15" t="s">
        <v>1071</v>
      </c>
      <c r="D58" s="15">
        <v>4400</v>
      </c>
      <c r="E58" s="29">
        <v>14.285714285714285</v>
      </c>
    </row>
    <row r="59" spans="1:5" ht="15" customHeight="1" x14ac:dyDescent="0.2">
      <c r="A59" s="86"/>
      <c r="B59" s="16">
        <v>157</v>
      </c>
      <c r="C59" s="15" t="s">
        <v>1072</v>
      </c>
      <c r="D59" s="15" t="s">
        <v>1072</v>
      </c>
      <c r="E59" s="29" t="s">
        <v>0</v>
      </c>
    </row>
    <row r="60" spans="1:5" ht="15" customHeight="1" x14ac:dyDescent="0.2">
      <c r="A60" s="86" t="s">
        <v>1073</v>
      </c>
      <c r="B60" s="16">
        <v>105</v>
      </c>
      <c r="C60" s="15">
        <v>5100</v>
      </c>
      <c r="D60" s="15">
        <v>5100</v>
      </c>
      <c r="E60" s="29" t="s">
        <v>0</v>
      </c>
    </row>
    <row r="61" spans="1:5" ht="15" customHeight="1" x14ac:dyDescent="0.2">
      <c r="A61" s="86" t="s">
        <v>1074</v>
      </c>
      <c r="B61" s="16">
        <v>105</v>
      </c>
      <c r="C61" s="15">
        <v>5500</v>
      </c>
      <c r="D61" s="15">
        <v>5500</v>
      </c>
      <c r="E61" s="29" t="s">
        <v>0</v>
      </c>
    </row>
    <row r="62" spans="1:5" ht="15" customHeight="1" x14ac:dyDescent="0.2">
      <c r="A62" s="86" t="s">
        <v>282</v>
      </c>
      <c r="B62" s="16">
        <v>105</v>
      </c>
      <c r="C62" s="15" t="s">
        <v>1075</v>
      </c>
      <c r="D62" s="15" t="s">
        <v>1075</v>
      </c>
      <c r="E62" s="29" t="s">
        <v>0</v>
      </c>
    </row>
    <row r="63" spans="1:5" ht="15" customHeight="1" x14ac:dyDescent="0.2">
      <c r="A63" s="86" t="s">
        <v>283</v>
      </c>
      <c r="B63" s="12">
        <v>116</v>
      </c>
      <c r="C63" s="32" t="s">
        <v>1076</v>
      </c>
      <c r="D63" s="12" t="s">
        <v>1077</v>
      </c>
      <c r="E63" s="13">
        <v>-3.3333333333333335</v>
      </c>
    </row>
    <row r="64" spans="1:5" ht="15" customHeight="1" x14ac:dyDescent="0.2">
      <c r="A64" s="86" t="s">
        <v>1078</v>
      </c>
      <c r="B64" s="16">
        <v>111</v>
      </c>
      <c r="C64" s="15" t="s">
        <v>1079</v>
      </c>
      <c r="D64" s="15" t="s">
        <v>1503</v>
      </c>
      <c r="E64" s="13">
        <v>6.7</v>
      </c>
    </row>
    <row r="65" spans="1:5" ht="15" customHeight="1" x14ac:dyDescent="0.2">
      <c r="A65" s="86" t="s">
        <v>285</v>
      </c>
      <c r="B65" s="16">
        <v>153</v>
      </c>
      <c r="C65" s="15" t="s">
        <v>39</v>
      </c>
      <c r="D65" s="15">
        <v>4100</v>
      </c>
      <c r="E65" s="13" t="s">
        <v>40</v>
      </c>
    </row>
    <row r="66" spans="1:5" ht="15" customHeight="1" x14ac:dyDescent="0.2">
      <c r="A66" s="86" t="s">
        <v>190</v>
      </c>
      <c r="B66" s="16">
        <v>111</v>
      </c>
      <c r="C66" s="15" t="s">
        <v>1080</v>
      </c>
      <c r="D66" s="15" t="s">
        <v>1080</v>
      </c>
      <c r="E66" s="13" t="s">
        <v>0</v>
      </c>
    </row>
    <row r="67" spans="1:5" ht="15" customHeight="1" x14ac:dyDescent="0.2">
      <c r="A67" s="86"/>
      <c r="B67" s="16">
        <v>132</v>
      </c>
      <c r="C67" s="15">
        <v>4000</v>
      </c>
      <c r="D67" s="15">
        <v>4000</v>
      </c>
      <c r="E67" s="13" t="s">
        <v>0</v>
      </c>
    </row>
    <row r="68" spans="1:5" ht="15" customHeight="1" x14ac:dyDescent="0.2">
      <c r="A68" s="86"/>
      <c r="B68" s="16">
        <v>140</v>
      </c>
      <c r="C68" s="15" t="s">
        <v>1081</v>
      </c>
      <c r="D68" s="15" t="s">
        <v>1081</v>
      </c>
      <c r="E68" s="13" t="s">
        <v>0</v>
      </c>
    </row>
    <row r="69" spans="1:5" ht="15" customHeight="1" x14ac:dyDescent="0.2">
      <c r="A69" s="86" t="s">
        <v>1082</v>
      </c>
      <c r="B69" s="16">
        <v>111</v>
      </c>
      <c r="C69" s="15">
        <v>3600</v>
      </c>
      <c r="D69" s="15">
        <v>3600</v>
      </c>
      <c r="E69" s="29" t="s">
        <v>0</v>
      </c>
    </row>
    <row r="70" spans="1:5" ht="15" customHeight="1" x14ac:dyDescent="0.2">
      <c r="A70" s="86" t="s">
        <v>1083</v>
      </c>
      <c r="B70" s="16">
        <v>107</v>
      </c>
      <c r="C70" s="15">
        <v>4300</v>
      </c>
      <c r="D70" s="15">
        <v>4300</v>
      </c>
      <c r="E70" s="13" t="s">
        <v>0</v>
      </c>
    </row>
    <row r="71" spans="1:5" ht="15" customHeight="1" x14ac:dyDescent="0.2">
      <c r="A71" s="86" t="s">
        <v>1084</v>
      </c>
      <c r="B71" s="12">
        <v>88</v>
      </c>
      <c r="C71" s="15">
        <v>4600</v>
      </c>
      <c r="D71" s="15">
        <v>4600</v>
      </c>
      <c r="E71" s="13" t="s">
        <v>0</v>
      </c>
    </row>
    <row r="72" spans="1:5" ht="15" customHeight="1" x14ac:dyDescent="0.2">
      <c r="A72" s="86"/>
      <c r="B72" s="12">
        <v>104</v>
      </c>
      <c r="C72" s="15">
        <v>5500</v>
      </c>
      <c r="D72" s="15">
        <v>5500</v>
      </c>
      <c r="E72" s="13" t="s">
        <v>0</v>
      </c>
    </row>
    <row r="73" spans="1:5" ht="15" customHeight="1" x14ac:dyDescent="0.2">
      <c r="A73" s="86" t="s">
        <v>1085</v>
      </c>
      <c r="B73" s="12">
        <v>104</v>
      </c>
      <c r="C73" s="15">
        <v>3500</v>
      </c>
      <c r="D73" s="15">
        <v>3000</v>
      </c>
      <c r="E73" s="13">
        <v>-14.285714285714285</v>
      </c>
    </row>
    <row r="74" spans="1:5" ht="15" customHeight="1" x14ac:dyDescent="0.2">
      <c r="A74" s="86" t="s">
        <v>1086</v>
      </c>
      <c r="B74" s="34">
        <v>104</v>
      </c>
      <c r="C74" s="33" t="s">
        <v>1087</v>
      </c>
      <c r="D74" s="33" t="s">
        <v>1087</v>
      </c>
      <c r="E74" s="13" t="s">
        <v>0</v>
      </c>
    </row>
    <row r="75" spans="1:5" ht="15" customHeight="1" x14ac:dyDescent="0.2">
      <c r="A75" s="86"/>
      <c r="B75" s="34">
        <v>111</v>
      </c>
      <c r="C75" s="33" t="s">
        <v>1088</v>
      </c>
      <c r="D75" s="33" t="s">
        <v>1088</v>
      </c>
      <c r="E75" s="13" t="s">
        <v>0</v>
      </c>
    </row>
    <row r="76" spans="1:5" ht="15" customHeight="1" x14ac:dyDescent="0.2">
      <c r="A76" s="86"/>
      <c r="B76" s="34">
        <v>139</v>
      </c>
      <c r="C76" s="33" t="s">
        <v>2301</v>
      </c>
      <c r="D76" s="33" t="s">
        <v>2301</v>
      </c>
      <c r="E76" s="13" t="s">
        <v>0</v>
      </c>
    </row>
    <row r="77" spans="1:5" ht="15" customHeight="1" x14ac:dyDescent="0.2">
      <c r="A77" s="86"/>
      <c r="B77" s="34">
        <v>150</v>
      </c>
      <c r="C77" s="33" t="s">
        <v>1089</v>
      </c>
      <c r="D77" s="33" t="s">
        <v>1089</v>
      </c>
      <c r="E77" s="13" t="s">
        <v>0</v>
      </c>
    </row>
    <row r="78" spans="1:5" ht="15" customHeight="1" x14ac:dyDescent="0.2">
      <c r="A78" s="123" t="s">
        <v>1090</v>
      </c>
      <c r="B78" s="35">
        <v>153</v>
      </c>
      <c r="C78" s="33" t="s">
        <v>1091</v>
      </c>
      <c r="D78" s="33" t="s">
        <v>1091</v>
      </c>
      <c r="E78" s="13" t="s">
        <v>0</v>
      </c>
    </row>
    <row r="79" spans="1:5" ht="15" customHeight="1" x14ac:dyDescent="0.2">
      <c r="A79" s="86" t="s">
        <v>1092</v>
      </c>
      <c r="B79" s="35">
        <v>106</v>
      </c>
      <c r="C79" s="33">
        <v>3500</v>
      </c>
      <c r="D79" s="33">
        <v>3500</v>
      </c>
      <c r="E79" s="13" t="s">
        <v>0</v>
      </c>
    </row>
    <row r="80" spans="1:5" ht="15" customHeight="1" x14ac:dyDescent="0.2">
      <c r="A80" s="86"/>
      <c r="B80" s="35">
        <v>111</v>
      </c>
      <c r="C80" s="33" t="s">
        <v>1093</v>
      </c>
      <c r="D80" s="33" t="s">
        <v>1093</v>
      </c>
      <c r="E80" s="13" t="s">
        <v>0</v>
      </c>
    </row>
    <row r="81" spans="1:5" ht="15" customHeight="1" x14ac:dyDescent="0.2">
      <c r="A81" s="86" t="s">
        <v>1094</v>
      </c>
      <c r="B81" s="12">
        <v>102</v>
      </c>
      <c r="C81" s="15">
        <v>3000</v>
      </c>
      <c r="D81" s="15">
        <v>3000</v>
      </c>
      <c r="E81" s="13" t="s">
        <v>0</v>
      </c>
    </row>
    <row r="82" spans="1:5" ht="15" customHeight="1" x14ac:dyDescent="0.2">
      <c r="A82" s="86" t="s">
        <v>1095</v>
      </c>
      <c r="B82" s="12">
        <v>111</v>
      </c>
      <c r="C82" s="15">
        <v>3300</v>
      </c>
      <c r="D82" s="15">
        <v>3300</v>
      </c>
      <c r="E82" s="13" t="s">
        <v>0</v>
      </c>
    </row>
    <row r="83" spans="1:5" ht="15" customHeight="1" x14ac:dyDescent="0.2">
      <c r="A83" s="86" t="s">
        <v>1096</v>
      </c>
      <c r="B83" s="12">
        <v>111</v>
      </c>
      <c r="C83" s="15" t="s">
        <v>39</v>
      </c>
      <c r="D83" s="15">
        <v>4400</v>
      </c>
      <c r="E83" s="13" t="s">
        <v>40</v>
      </c>
    </row>
    <row r="84" spans="1:5" ht="15" customHeight="1" x14ac:dyDescent="0.2">
      <c r="A84" s="86" t="s">
        <v>1097</v>
      </c>
      <c r="B84" s="12">
        <v>114</v>
      </c>
      <c r="C84" s="15" t="s">
        <v>39</v>
      </c>
      <c r="D84" s="15">
        <v>3300</v>
      </c>
      <c r="E84" s="13" t="s">
        <v>40</v>
      </c>
    </row>
    <row r="85" spans="1:5" ht="15" customHeight="1" x14ac:dyDescent="0.2">
      <c r="A85" s="86" t="s">
        <v>1098</v>
      </c>
      <c r="B85" s="16">
        <v>100</v>
      </c>
      <c r="C85" s="15" t="s">
        <v>1099</v>
      </c>
      <c r="D85" s="15" t="s">
        <v>1099</v>
      </c>
      <c r="E85" s="13" t="s">
        <v>0</v>
      </c>
    </row>
    <row r="86" spans="1:5" ht="15" customHeight="1" x14ac:dyDescent="0.2">
      <c r="A86" s="86" t="s">
        <v>1100</v>
      </c>
      <c r="B86" s="16">
        <v>106</v>
      </c>
      <c r="C86" s="15">
        <v>3000</v>
      </c>
      <c r="D86" s="15">
        <v>3400</v>
      </c>
      <c r="E86" s="29">
        <v>13.333333333333334</v>
      </c>
    </row>
    <row r="87" spans="1:5" ht="15" customHeight="1" x14ac:dyDescent="0.2">
      <c r="A87" s="86" t="s">
        <v>1101</v>
      </c>
      <c r="B87" s="12">
        <v>107</v>
      </c>
      <c r="C87" s="15">
        <v>3200</v>
      </c>
      <c r="D87" s="15">
        <v>3200</v>
      </c>
      <c r="E87" s="13" t="s">
        <v>0</v>
      </c>
    </row>
    <row r="88" spans="1:5" ht="15" customHeight="1" x14ac:dyDescent="0.2">
      <c r="A88" s="86" t="s">
        <v>270</v>
      </c>
      <c r="B88" s="12">
        <v>111</v>
      </c>
      <c r="C88" s="15">
        <v>4600</v>
      </c>
      <c r="D88" s="15">
        <v>4600</v>
      </c>
      <c r="E88" s="13" t="s">
        <v>0</v>
      </c>
    </row>
    <row r="89" spans="1:5" ht="15" customHeight="1" x14ac:dyDescent="0.2">
      <c r="A89" s="86" t="s">
        <v>1102</v>
      </c>
      <c r="B89" s="35">
        <v>108</v>
      </c>
      <c r="C89" s="15">
        <v>4600</v>
      </c>
      <c r="D89" s="15">
        <v>4600</v>
      </c>
      <c r="E89" s="13" t="s">
        <v>0</v>
      </c>
    </row>
    <row r="90" spans="1:5" ht="15" customHeight="1" x14ac:dyDescent="0.2">
      <c r="A90" s="86"/>
      <c r="B90" s="35">
        <v>111</v>
      </c>
      <c r="C90" s="15" t="s">
        <v>1209</v>
      </c>
      <c r="D90" s="15" t="s">
        <v>2270</v>
      </c>
      <c r="E90" s="13">
        <v>8.1999999999999993</v>
      </c>
    </row>
    <row r="91" spans="1:5" ht="15" customHeight="1" x14ac:dyDescent="0.2">
      <c r="A91" s="86" t="s">
        <v>290</v>
      </c>
      <c r="B91" s="16">
        <v>111</v>
      </c>
      <c r="C91" s="15" t="s">
        <v>1103</v>
      </c>
      <c r="D91" s="15" t="s">
        <v>1103</v>
      </c>
      <c r="E91" s="13" t="s">
        <v>0</v>
      </c>
    </row>
    <row r="92" spans="1:5" ht="15" customHeight="1" x14ac:dyDescent="0.2">
      <c r="A92" s="86" t="s">
        <v>1104</v>
      </c>
      <c r="B92" s="15">
        <v>109</v>
      </c>
      <c r="C92" s="15">
        <v>1700</v>
      </c>
      <c r="D92" s="15">
        <v>1700</v>
      </c>
      <c r="E92" s="29" t="s">
        <v>0</v>
      </c>
    </row>
    <row r="93" spans="1:5" ht="15" customHeight="1" x14ac:dyDescent="0.2">
      <c r="A93" s="86" t="s">
        <v>1105</v>
      </c>
      <c r="B93" s="12">
        <v>105</v>
      </c>
      <c r="C93" s="15">
        <v>3600</v>
      </c>
      <c r="D93" s="15">
        <v>3900</v>
      </c>
      <c r="E93" s="13">
        <v>10.112359550561797</v>
      </c>
    </row>
    <row r="94" spans="1:5" ht="15" customHeight="1" x14ac:dyDescent="0.2">
      <c r="A94" s="86" t="s">
        <v>1106</v>
      </c>
      <c r="B94" s="15">
        <v>130</v>
      </c>
      <c r="C94" s="15">
        <v>4500</v>
      </c>
      <c r="D94" s="15">
        <v>4500</v>
      </c>
      <c r="E94" s="29" t="s">
        <v>0</v>
      </c>
    </row>
    <row r="95" spans="1:5" ht="15" customHeight="1" x14ac:dyDescent="0.2">
      <c r="A95" s="86" t="s">
        <v>295</v>
      </c>
      <c r="B95" s="16">
        <v>108</v>
      </c>
      <c r="C95" s="15">
        <v>3000</v>
      </c>
      <c r="D95" s="12" t="s">
        <v>1107</v>
      </c>
      <c r="E95" s="13">
        <v>15</v>
      </c>
    </row>
    <row r="96" spans="1:5" ht="15" customHeight="1" x14ac:dyDescent="0.2">
      <c r="A96" s="86" t="s">
        <v>1108</v>
      </c>
      <c r="B96" s="16">
        <v>114</v>
      </c>
      <c r="C96" s="15" t="s">
        <v>1109</v>
      </c>
      <c r="D96" s="15" t="s">
        <v>1109</v>
      </c>
      <c r="E96" s="13" t="s">
        <v>0</v>
      </c>
    </row>
    <row r="97" spans="1:5" ht="15" customHeight="1" x14ac:dyDescent="0.2">
      <c r="A97" s="86" t="s">
        <v>261</v>
      </c>
      <c r="B97" s="16">
        <v>91</v>
      </c>
      <c r="C97" s="15" t="s">
        <v>1110</v>
      </c>
      <c r="D97" s="15" t="s">
        <v>1110</v>
      </c>
      <c r="E97" s="13" t="s">
        <v>0</v>
      </c>
    </row>
    <row r="98" spans="1:5" ht="15" customHeight="1" x14ac:dyDescent="0.2">
      <c r="A98" s="86" t="s">
        <v>612</v>
      </c>
      <c r="B98" s="12">
        <v>111</v>
      </c>
      <c r="C98" s="15">
        <v>1300</v>
      </c>
      <c r="D98" s="15">
        <v>1500</v>
      </c>
      <c r="E98" s="13">
        <v>15.4</v>
      </c>
    </row>
    <row r="99" spans="1:5" ht="15" customHeight="1" x14ac:dyDescent="0.2">
      <c r="A99" s="86" t="s">
        <v>1111</v>
      </c>
      <c r="B99" s="12">
        <v>112</v>
      </c>
      <c r="C99" s="15" t="s">
        <v>1112</v>
      </c>
      <c r="D99" s="15" t="s">
        <v>1112</v>
      </c>
      <c r="E99" s="13" t="s">
        <v>0</v>
      </c>
    </row>
    <row r="100" spans="1:5" ht="15" customHeight="1" x14ac:dyDescent="0.2">
      <c r="A100" s="86" t="s">
        <v>297</v>
      </c>
      <c r="B100" s="12">
        <v>112</v>
      </c>
      <c r="C100" s="15">
        <v>2500</v>
      </c>
      <c r="D100" s="15">
        <v>2500</v>
      </c>
      <c r="E100" s="13" t="s">
        <v>0</v>
      </c>
    </row>
    <row r="101" spans="1:5" ht="15" customHeight="1" x14ac:dyDescent="0.2">
      <c r="A101" s="86" t="s">
        <v>1113</v>
      </c>
      <c r="B101" s="35">
        <v>107</v>
      </c>
      <c r="C101" s="15">
        <v>3700</v>
      </c>
      <c r="D101" s="15">
        <v>3700</v>
      </c>
      <c r="E101" s="13" t="s">
        <v>0</v>
      </c>
    </row>
    <row r="102" spans="1:5" ht="15" customHeight="1" x14ac:dyDescent="0.2">
      <c r="A102" s="86" t="s">
        <v>1114</v>
      </c>
      <c r="B102" s="12">
        <v>112</v>
      </c>
      <c r="C102" s="15">
        <v>4500</v>
      </c>
      <c r="D102" s="15">
        <v>4500</v>
      </c>
      <c r="E102" s="31" t="s">
        <v>0</v>
      </c>
    </row>
    <row r="103" spans="1:5" ht="15" customHeight="1" x14ac:dyDescent="0.2">
      <c r="A103" s="86"/>
      <c r="B103" s="12">
        <v>129</v>
      </c>
      <c r="C103" s="15">
        <v>5000</v>
      </c>
      <c r="D103" s="15">
        <v>5000</v>
      </c>
      <c r="E103" s="31" t="s">
        <v>0</v>
      </c>
    </row>
    <row r="104" spans="1:5" ht="15" customHeight="1" x14ac:dyDescent="0.2">
      <c r="A104" s="86" t="s">
        <v>298</v>
      </c>
      <c r="B104" s="12">
        <v>109</v>
      </c>
      <c r="C104" s="15" t="s">
        <v>1115</v>
      </c>
      <c r="D104" s="15" t="s">
        <v>1115</v>
      </c>
      <c r="E104" s="31" t="s">
        <v>0</v>
      </c>
    </row>
    <row r="105" spans="1:5" ht="15" customHeight="1" x14ac:dyDescent="0.2">
      <c r="A105" s="86" t="s">
        <v>1116</v>
      </c>
      <c r="B105" s="16">
        <v>99</v>
      </c>
      <c r="C105" s="15" t="s">
        <v>1117</v>
      </c>
      <c r="D105" s="15">
        <v>2600</v>
      </c>
      <c r="E105" s="13">
        <v>10.638297872340425</v>
      </c>
    </row>
    <row r="106" spans="1:5" ht="15" customHeight="1" x14ac:dyDescent="0.2">
      <c r="A106" s="86" t="s">
        <v>1118</v>
      </c>
      <c r="B106" s="16">
        <v>125</v>
      </c>
      <c r="C106" s="15" t="s">
        <v>1119</v>
      </c>
      <c r="D106" s="15">
        <v>9000</v>
      </c>
      <c r="E106" s="13">
        <v>-2.7027027027027026</v>
      </c>
    </row>
    <row r="107" spans="1:5" ht="15" customHeight="1" x14ac:dyDescent="0.2">
      <c r="A107" s="86"/>
      <c r="B107" s="16">
        <v>136</v>
      </c>
      <c r="C107" s="15">
        <v>9000</v>
      </c>
      <c r="D107" s="15" t="s">
        <v>2271</v>
      </c>
      <c r="E107" s="13">
        <v>4.4000000000000004</v>
      </c>
    </row>
    <row r="108" spans="1:5" ht="15" customHeight="1" x14ac:dyDescent="0.2">
      <c r="A108" s="86" t="s">
        <v>1120</v>
      </c>
      <c r="B108" s="16">
        <v>97</v>
      </c>
      <c r="C108" s="15" t="s">
        <v>1121</v>
      </c>
      <c r="D108" s="15" t="s">
        <v>1121</v>
      </c>
      <c r="E108" s="13" t="s">
        <v>0</v>
      </c>
    </row>
    <row r="109" spans="1:5" ht="15" customHeight="1" x14ac:dyDescent="0.2">
      <c r="A109" s="86" t="s">
        <v>1122</v>
      </c>
      <c r="B109" s="12">
        <v>111</v>
      </c>
      <c r="C109" s="15" t="s">
        <v>1123</v>
      </c>
      <c r="D109" s="15" t="s">
        <v>1123</v>
      </c>
      <c r="E109" s="29" t="s">
        <v>0</v>
      </c>
    </row>
    <row r="110" spans="1:5" ht="15" customHeight="1" x14ac:dyDescent="0.2">
      <c r="A110" s="86"/>
      <c r="B110" s="12">
        <v>139</v>
      </c>
      <c r="C110" s="15">
        <v>2000</v>
      </c>
      <c r="D110" s="15">
        <v>2000</v>
      </c>
      <c r="E110" s="29" t="s">
        <v>0</v>
      </c>
    </row>
    <row r="111" spans="1:5" ht="15" customHeight="1" x14ac:dyDescent="0.2">
      <c r="A111" s="86" t="s">
        <v>652</v>
      </c>
      <c r="B111" s="12">
        <v>111</v>
      </c>
      <c r="C111" s="15">
        <v>2800</v>
      </c>
      <c r="D111" s="15">
        <v>2800</v>
      </c>
      <c r="E111" s="29" t="s">
        <v>0</v>
      </c>
    </row>
    <row r="112" spans="1:5" ht="15" customHeight="1" x14ac:dyDescent="0.2">
      <c r="A112" s="86" t="s">
        <v>336</v>
      </c>
      <c r="B112" s="12">
        <v>111</v>
      </c>
      <c r="C112" s="15">
        <v>5000</v>
      </c>
      <c r="D112" s="15">
        <v>5000</v>
      </c>
      <c r="E112" s="29" t="s">
        <v>0</v>
      </c>
    </row>
    <row r="113" spans="1:5" ht="15" customHeight="1" x14ac:dyDescent="0.2">
      <c r="A113" s="86" t="s">
        <v>1124</v>
      </c>
      <c r="B113" s="16">
        <v>116</v>
      </c>
      <c r="C113" s="15" t="s">
        <v>992</v>
      </c>
      <c r="D113" s="15" t="s">
        <v>992</v>
      </c>
      <c r="E113" s="13" t="s">
        <v>0</v>
      </c>
    </row>
    <row r="114" spans="1:5" ht="15" customHeight="1" x14ac:dyDescent="0.2">
      <c r="A114" s="86" t="s">
        <v>1125</v>
      </c>
      <c r="B114" s="16">
        <v>112</v>
      </c>
      <c r="C114" s="15">
        <v>3800</v>
      </c>
      <c r="D114" s="15">
        <v>3800</v>
      </c>
      <c r="E114" s="13" t="s">
        <v>0</v>
      </c>
    </row>
    <row r="115" spans="1:5" ht="15" customHeight="1" x14ac:dyDescent="0.2">
      <c r="A115" s="86" t="s">
        <v>1126</v>
      </c>
      <c r="B115" s="16">
        <v>111</v>
      </c>
      <c r="C115" s="15" t="s">
        <v>1121</v>
      </c>
      <c r="D115" s="15" t="s">
        <v>1121</v>
      </c>
      <c r="E115" s="13" t="s">
        <v>0</v>
      </c>
    </row>
    <row r="116" spans="1:5" ht="15" customHeight="1" x14ac:dyDescent="0.2">
      <c r="A116" s="86" t="s">
        <v>1127</v>
      </c>
      <c r="B116" s="12">
        <v>139</v>
      </c>
      <c r="C116" s="15">
        <v>3600</v>
      </c>
      <c r="D116" s="12" t="s">
        <v>1128</v>
      </c>
      <c r="E116" s="13">
        <v>4.1666666666666661</v>
      </c>
    </row>
    <row r="117" spans="1:5" ht="15" customHeight="1" x14ac:dyDescent="0.2">
      <c r="A117" s="86" t="s">
        <v>1129</v>
      </c>
      <c r="B117" s="16">
        <v>96</v>
      </c>
      <c r="C117" s="15" t="s">
        <v>1130</v>
      </c>
      <c r="D117" s="15" t="s">
        <v>1130</v>
      </c>
      <c r="E117" s="13" t="s">
        <v>0</v>
      </c>
    </row>
    <row r="118" spans="1:5" ht="15" customHeight="1" x14ac:dyDescent="0.2">
      <c r="A118" s="86"/>
      <c r="B118" s="16">
        <v>104</v>
      </c>
      <c r="C118" s="15" t="s">
        <v>1131</v>
      </c>
      <c r="D118" s="15" t="s">
        <v>1131</v>
      </c>
      <c r="E118" s="13" t="s">
        <v>0</v>
      </c>
    </row>
    <row r="119" spans="1:5" ht="15" customHeight="1" x14ac:dyDescent="0.2">
      <c r="A119" s="86" t="s">
        <v>1132</v>
      </c>
      <c r="B119" s="16">
        <v>111</v>
      </c>
      <c r="C119" s="15" t="s">
        <v>1133</v>
      </c>
      <c r="D119" s="15" t="s">
        <v>1133</v>
      </c>
      <c r="E119" s="13" t="s">
        <v>0</v>
      </c>
    </row>
    <row r="120" spans="1:5" ht="15" customHeight="1" x14ac:dyDescent="0.2">
      <c r="A120" s="86" t="s">
        <v>1134</v>
      </c>
      <c r="B120" s="12">
        <v>114</v>
      </c>
      <c r="C120" s="15" t="s">
        <v>1081</v>
      </c>
      <c r="D120" s="15" t="s">
        <v>1081</v>
      </c>
      <c r="E120" s="29" t="s">
        <v>0</v>
      </c>
    </row>
    <row r="121" spans="1:5" ht="15" customHeight="1" x14ac:dyDescent="0.2">
      <c r="A121" s="86"/>
      <c r="B121" s="35">
        <v>230</v>
      </c>
      <c r="C121" s="15" t="s">
        <v>2302</v>
      </c>
      <c r="D121" s="15" t="s">
        <v>2302</v>
      </c>
      <c r="E121" s="29" t="s">
        <v>0</v>
      </c>
    </row>
    <row r="122" spans="1:5" ht="15" customHeight="1" x14ac:dyDescent="0.2">
      <c r="B122" s="35"/>
      <c r="C122" s="15"/>
      <c r="E122" s="29"/>
    </row>
    <row r="123" spans="1:5" ht="15" customHeight="1" x14ac:dyDescent="0.2">
      <c r="A123" s="8" t="s">
        <v>71</v>
      </c>
      <c r="C123" s="15"/>
      <c r="E123" s="12"/>
    </row>
    <row r="124" spans="1:5" ht="15" customHeight="1" x14ac:dyDescent="0.2">
      <c r="A124" s="86" t="s">
        <v>302</v>
      </c>
      <c r="B124" s="12">
        <v>96</v>
      </c>
      <c r="C124" s="15" t="s">
        <v>1135</v>
      </c>
      <c r="D124" s="15" t="s">
        <v>1136</v>
      </c>
      <c r="E124" s="13">
        <v>16.129032258064516</v>
      </c>
    </row>
    <row r="125" spans="1:5" ht="15" customHeight="1" x14ac:dyDescent="0.2">
      <c r="A125" s="86"/>
      <c r="B125" s="12">
        <v>105</v>
      </c>
      <c r="C125" s="15" t="s">
        <v>1437</v>
      </c>
      <c r="D125" s="15" t="s">
        <v>1437</v>
      </c>
      <c r="E125" s="13" t="s">
        <v>0</v>
      </c>
    </row>
    <row r="126" spans="1:5" ht="15" customHeight="1" x14ac:dyDescent="0.2">
      <c r="A126" s="86" t="s">
        <v>1137</v>
      </c>
      <c r="B126" s="12">
        <v>111</v>
      </c>
      <c r="C126" s="15">
        <v>2000</v>
      </c>
      <c r="D126" s="15">
        <v>2000</v>
      </c>
      <c r="E126" s="13" t="s">
        <v>0</v>
      </c>
    </row>
    <row r="127" spans="1:5" ht="15" customHeight="1" x14ac:dyDescent="0.2">
      <c r="A127" s="86" t="s">
        <v>1138</v>
      </c>
      <c r="B127" s="12">
        <v>109</v>
      </c>
      <c r="C127" s="15">
        <v>2500</v>
      </c>
      <c r="D127" s="15">
        <v>2500</v>
      </c>
      <c r="E127" s="13" t="s">
        <v>0</v>
      </c>
    </row>
    <row r="128" spans="1:5" ht="15" customHeight="1" x14ac:dyDescent="0.2">
      <c r="A128" s="86" t="s">
        <v>1139</v>
      </c>
      <c r="B128" s="12">
        <v>102</v>
      </c>
      <c r="C128" s="15">
        <v>2000</v>
      </c>
      <c r="D128" s="15">
        <v>2000</v>
      </c>
      <c r="E128" s="13" t="s">
        <v>0</v>
      </c>
    </row>
    <row r="129" spans="1:5" ht="15" customHeight="1" x14ac:dyDescent="0.2">
      <c r="A129" s="86" t="s">
        <v>1140</v>
      </c>
      <c r="B129" s="12">
        <v>110</v>
      </c>
      <c r="C129" s="15" t="s">
        <v>39</v>
      </c>
      <c r="D129" s="12" t="s">
        <v>1141</v>
      </c>
      <c r="E129" s="13" t="s">
        <v>40</v>
      </c>
    </row>
    <row r="130" spans="1:5" ht="15" customHeight="1" x14ac:dyDescent="0.2">
      <c r="A130" s="14"/>
      <c r="B130" s="16"/>
      <c r="C130" s="15"/>
      <c r="E130" s="12"/>
    </row>
    <row r="131" spans="1:5" ht="15" customHeight="1" x14ac:dyDescent="0.2">
      <c r="A131" s="8" t="s">
        <v>136</v>
      </c>
      <c r="B131" s="16"/>
      <c r="C131" s="15"/>
      <c r="E131" s="12"/>
    </row>
    <row r="132" spans="1:5" ht="15" customHeight="1" x14ac:dyDescent="0.2">
      <c r="A132" s="86" t="s">
        <v>1142</v>
      </c>
      <c r="B132" s="16">
        <v>112</v>
      </c>
      <c r="C132" s="15">
        <v>2300</v>
      </c>
      <c r="D132" s="15">
        <v>2300</v>
      </c>
      <c r="E132" s="12" t="s">
        <v>0</v>
      </c>
    </row>
    <row r="133" spans="1:5" ht="15" customHeight="1" x14ac:dyDescent="0.2">
      <c r="A133" s="86" t="s">
        <v>1142</v>
      </c>
      <c r="B133" s="16">
        <v>112</v>
      </c>
      <c r="C133" s="15">
        <v>2300</v>
      </c>
      <c r="D133" s="15">
        <v>2300</v>
      </c>
      <c r="E133" s="12" t="s">
        <v>0</v>
      </c>
    </row>
    <row r="134" spans="1:5" ht="15" customHeight="1" x14ac:dyDescent="0.2">
      <c r="A134" s="14"/>
      <c r="B134" s="16"/>
      <c r="C134" s="15"/>
      <c r="E134" s="12"/>
    </row>
    <row r="135" spans="1:5" ht="15" customHeight="1" x14ac:dyDescent="0.2">
      <c r="A135" s="8" t="s">
        <v>73</v>
      </c>
      <c r="C135" s="15"/>
      <c r="E135" s="12"/>
    </row>
    <row r="136" spans="1:5" ht="15" customHeight="1" x14ac:dyDescent="0.2">
      <c r="A136" s="86" t="s">
        <v>1143</v>
      </c>
      <c r="B136" s="12">
        <v>93</v>
      </c>
      <c r="C136" s="15">
        <v>1600</v>
      </c>
      <c r="D136" s="15">
        <v>1600</v>
      </c>
      <c r="E136" s="12" t="s">
        <v>0</v>
      </c>
    </row>
    <row r="137" spans="1:5" ht="15" customHeight="1" x14ac:dyDescent="0.2">
      <c r="A137" s="86" t="s">
        <v>1144</v>
      </c>
      <c r="B137" s="12">
        <v>95</v>
      </c>
      <c r="C137" s="15">
        <v>2500</v>
      </c>
      <c r="D137" s="15">
        <v>2500</v>
      </c>
      <c r="E137" s="13" t="s">
        <v>0</v>
      </c>
    </row>
    <row r="138" spans="1:5" ht="15" customHeight="1" x14ac:dyDescent="0.2">
      <c r="A138" s="86" t="s">
        <v>1145</v>
      </c>
      <c r="B138" s="12">
        <v>94</v>
      </c>
      <c r="C138" s="15" t="s">
        <v>1146</v>
      </c>
      <c r="D138" s="15" t="s">
        <v>1146</v>
      </c>
      <c r="E138" s="12" t="s">
        <v>0</v>
      </c>
    </row>
    <row r="139" spans="1:5" ht="15" customHeight="1" x14ac:dyDescent="0.2">
      <c r="A139" s="14"/>
      <c r="B139" s="16"/>
      <c r="C139" s="15"/>
      <c r="E139" s="12"/>
    </row>
    <row r="140" spans="1:5" ht="15" customHeight="1" x14ac:dyDescent="0.2">
      <c r="A140" s="9" t="s">
        <v>1695</v>
      </c>
    </row>
    <row r="141" spans="1:5" ht="15" customHeight="1" x14ac:dyDescent="0.2">
      <c r="A141" s="86" t="s">
        <v>1922</v>
      </c>
      <c r="B141" s="12">
        <v>105</v>
      </c>
      <c r="C141" s="121" t="s">
        <v>1222</v>
      </c>
      <c r="D141" s="12" t="s">
        <v>1222</v>
      </c>
      <c r="E141" s="13" t="s">
        <v>0</v>
      </c>
    </row>
    <row r="142" spans="1:5" ht="15" customHeight="1" x14ac:dyDescent="0.2">
      <c r="A142" s="86" t="s">
        <v>1923</v>
      </c>
      <c r="B142" s="12">
        <v>111</v>
      </c>
      <c r="C142" s="121" t="s">
        <v>39</v>
      </c>
      <c r="D142" s="12" t="s">
        <v>1182</v>
      </c>
      <c r="E142" s="13" t="s">
        <v>40</v>
      </c>
    </row>
    <row r="143" spans="1:5" ht="15" customHeight="1" x14ac:dyDescent="0.2">
      <c r="A143" s="86" t="s">
        <v>1924</v>
      </c>
      <c r="B143" s="12">
        <v>99</v>
      </c>
      <c r="C143" s="122">
        <v>4200</v>
      </c>
      <c r="D143" s="15">
        <v>4200</v>
      </c>
      <c r="E143" s="13" t="s">
        <v>0</v>
      </c>
    </row>
    <row r="144" spans="1:5" ht="15" customHeight="1" x14ac:dyDescent="0.2">
      <c r="A144" s="86" t="s">
        <v>1925</v>
      </c>
      <c r="B144" s="12">
        <v>105</v>
      </c>
      <c r="C144" s="15" t="s">
        <v>1131</v>
      </c>
      <c r="D144" s="12" t="s">
        <v>1131</v>
      </c>
      <c r="E144" s="13" t="s">
        <v>0</v>
      </c>
    </row>
    <row r="145" spans="1:5" ht="15" customHeight="1" x14ac:dyDescent="0.2">
      <c r="A145" s="86" t="s">
        <v>1926</v>
      </c>
      <c r="B145" s="12">
        <v>99</v>
      </c>
      <c r="C145" s="15">
        <v>4300</v>
      </c>
      <c r="D145" s="15">
        <v>4300</v>
      </c>
      <c r="E145" s="13" t="s">
        <v>0</v>
      </c>
    </row>
    <row r="147" spans="1:5" ht="15" customHeight="1" x14ac:dyDescent="0.2">
      <c r="A147" s="9" t="s">
        <v>1698</v>
      </c>
    </row>
    <row r="148" spans="1:5" ht="15" customHeight="1" x14ac:dyDescent="0.2">
      <c r="A148" s="86" t="s">
        <v>1927</v>
      </c>
      <c r="B148" s="12">
        <v>93</v>
      </c>
      <c r="C148" s="15">
        <v>2600</v>
      </c>
      <c r="D148" s="12" t="s">
        <v>1928</v>
      </c>
      <c r="E148" s="13">
        <v>7.7</v>
      </c>
    </row>
    <row r="149" spans="1:5" ht="15" customHeight="1" x14ac:dyDescent="0.2">
      <c r="A149" s="86" t="s">
        <v>1929</v>
      </c>
      <c r="B149" s="12">
        <v>111</v>
      </c>
      <c r="C149" s="12" t="s">
        <v>1930</v>
      </c>
      <c r="D149" s="12" t="s">
        <v>2252</v>
      </c>
      <c r="E149" s="13">
        <v>-8.9</v>
      </c>
    </row>
    <row r="150" spans="1:5" ht="15" customHeight="1" x14ac:dyDescent="0.2">
      <c r="A150" s="86" t="s">
        <v>1914</v>
      </c>
      <c r="B150" s="12">
        <v>112</v>
      </c>
      <c r="C150" s="12" t="s">
        <v>39</v>
      </c>
      <c r="D150" s="12" t="s">
        <v>1162</v>
      </c>
      <c r="E150" s="13" t="s">
        <v>40</v>
      </c>
    </row>
    <row r="151" spans="1:5" ht="15" customHeight="1" x14ac:dyDescent="0.2">
      <c r="A151" s="86" t="s">
        <v>1932</v>
      </c>
      <c r="B151" s="12">
        <v>99</v>
      </c>
      <c r="C151" s="12" t="s">
        <v>39</v>
      </c>
      <c r="D151" s="15">
        <v>4800</v>
      </c>
      <c r="E151" s="13" t="s">
        <v>40</v>
      </c>
    </row>
    <row r="152" spans="1:5" ht="15" customHeight="1" x14ac:dyDescent="0.2">
      <c r="A152" s="86" t="s">
        <v>1902</v>
      </c>
      <c r="B152" s="12">
        <v>111</v>
      </c>
      <c r="C152" s="12" t="s">
        <v>1933</v>
      </c>
      <c r="D152" s="12" t="s">
        <v>1933</v>
      </c>
      <c r="E152" s="13" t="s">
        <v>0</v>
      </c>
    </row>
    <row r="153" spans="1:5" ht="15" customHeight="1" x14ac:dyDescent="0.2">
      <c r="A153" s="86" t="s">
        <v>1934</v>
      </c>
      <c r="C153" s="15">
        <v>3500</v>
      </c>
      <c r="D153" s="12" t="s">
        <v>1935</v>
      </c>
      <c r="E153" s="13">
        <v>18.600000000000001</v>
      </c>
    </row>
    <row r="154" spans="1:5" ht="15" customHeight="1" x14ac:dyDescent="0.2">
      <c r="A154" s="86" t="s">
        <v>1936</v>
      </c>
      <c r="B154" s="12">
        <v>111</v>
      </c>
      <c r="C154" s="15">
        <v>3000</v>
      </c>
      <c r="D154" s="15">
        <v>3000</v>
      </c>
      <c r="E154" s="13" t="s">
        <v>0</v>
      </c>
    </row>
    <row r="155" spans="1:5" ht="15" customHeight="1" x14ac:dyDescent="0.2">
      <c r="A155" s="86" t="s">
        <v>1937</v>
      </c>
      <c r="B155" s="12">
        <v>111</v>
      </c>
      <c r="C155" s="12" t="s">
        <v>1209</v>
      </c>
      <c r="D155" s="12" t="s">
        <v>1209</v>
      </c>
      <c r="E155" s="13" t="s">
        <v>40</v>
      </c>
    </row>
    <row r="156" spans="1:5" ht="15" customHeight="1" x14ac:dyDescent="0.2">
      <c r="A156" s="86" t="s">
        <v>1938</v>
      </c>
      <c r="B156" s="12">
        <v>101</v>
      </c>
      <c r="C156" s="15">
        <v>3200</v>
      </c>
      <c r="D156" s="15">
        <v>3200</v>
      </c>
      <c r="E156" s="13" t="s">
        <v>0</v>
      </c>
    </row>
    <row r="157" spans="1:5" ht="15" customHeight="1" x14ac:dyDescent="0.2">
      <c r="A157" s="86" t="s">
        <v>1939</v>
      </c>
      <c r="B157" s="12">
        <v>132</v>
      </c>
      <c r="C157" s="15" t="s">
        <v>39</v>
      </c>
      <c r="D157" s="15">
        <v>5000</v>
      </c>
      <c r="E157" s="13" t="s">
        <v>40</v>
      </c>
    </row>
    <row r="158" spans="1:5" ht="15" customHeight="1" x14ac:dyDescent="0.2">
      <c r="A158" s="86" t="s">
        <v>1940</v>
      </c>
      <c r="B158" s="12">
        <v>111</v>
      </c>
      <c r="C158" s="12" t="s">
        <v>39</v>
      </c>
      <c r="D158" s="15" t="s">
        <v>1941</v>
      </c>
      <c r="E158" s="13" t="s">
        <v>40</v>
      </c>
    </row>
    <row r="159" spans="1:5" ht="15" customHeight="1" x14ac:dyDescent="0.2">
      <c r="A159" s="86" t="s">
        <v>1942</v>
      </c>
      <c r="B159" s="12">
        <v>119</v>
      </c>
      <c r="C159" s="12" t="s">
        <v>1943</v>
      </c>
      <c r="D159" s="15" t="s">
        <v>1943</v>
      </c>
      <c r="E159" s="13" t="s">
        <v>0</v>
      </c>
    </row>
    <row r="160" spans="1:5" ht="15" customHeight="1" x14ac:dyDescent="0.2">
      <c r="A160" s="86" t="s">
        <v>1944</v>
      </c>
      <c r="B160" s="12">
        <v>79</v>
      </c>
      <c r="C160" s="12" t="s">
        <v>662</v>
      </c>
      <c r="D160" s="12" t="s">
        <v>662</v>
      </c>
      <c r="E160" s="13" t="s">
        <v>0</v>
      </c>
    </row>
    <row r="161" spans="1:5" ht="15" customHeight="1" x14ac:dyDescent="0.2">
      <c r="A161" s="86" t="s">
        <v>1945</v>
      </c>
      <c r="B161" s="12">
        <v>100</v>
      </c>
      <c r="C161" s="12" t="s">
        <v>39</v>
      </c>
      <c r="D161" s="15">
        <v>2500</v>
      </c>
      <c r="E161" s="13" t="s">
        <v>40</v>
      </c>
    </row>
    <row r="162" spans="1:5" ht="15" customHeight="1" x14ac:dyDescent="0.2">
      <c r="A162" s="86" t="s">
        <v>1742</v>
      </c>
      <c r="B162" s="12">
        <v>111</v>
      </c>
      <c r="C162" s="15">
        <v>3500</v>
      </c>
      <c r="D162" s="15" t="s">
        <v>1376</v>
      </c>
      <c r="E162" s="13">
        <v>-14.3</v>
      </c>
    </row>
    <row r="163" spans="1:5" ht="15" customHeight="1" x14ac:dyDescent="0.2">
      <c r="A163" s="86" t="s">
        <v>1946</v>
      </c>
      <c r="B163" s="12">
        <v>111</v>
      </c>
      <c r="C163" s="12" t="s">
        <v>1409</v>
      </c>
      <c r="D163" s="12" t="s">
        <v>1409</v>
      </c>
      <c r="E163" s="13" t="s">
        <v>0</v>
      </c>
    </row>
    <row r="164" spans="1:5" ht="15" customHeight="1" x14ac:dyDescent="0.2">
      <c r="A164" s="86" t="s">
        <v>1910</v>
      </c>
      <c r="B164" s="12">
        <v>118</v>
      </c>
      <c r="C164" s="12" t="s">
        <v>39</v>
      </c>
      <c r="D164" s="12" t="s">
        <v>1947</v>
      </c>
      <c r="E164" s="13" t="s">
        <v>40</v>
      </c>
    </row>
    <row r="165" spans="1:5" ht="15" customHeight="1" x14ac:dyDescent="0.2">
      <c r="A165" s="14"/>
    </row>
    <row r="166" spans="1:5" ht="15" customHeight="1" x14ac:dyDescent="0.2">
      <c r="A166" s="8" t="s">
        <v>76</v>
      </c>
      <c r="B166" s="16"/>
      <c r="C166" s="15"/>
      <c r="E166" s="12"/>
    </row>
    <row r="167" spans="1:5" ht="15" customHeight="1" x14ac:dyDescent="0.2">
      <c r="A167" s="86" t="s">
        <v>1147</v>
      </c>
      <c r="B167" s="12">
        <v>116</v>
      </c>
      <c r="C167" s="15" t="s">
        <v>985</v>
      </c>
      <c r="D167" s="12" t="s">
        <v>1148</v>
      </c>
      <c r="E167" s="13">
        <v>12.76595744680851</v>
      </c>
    </row>
    <row r="168" spans="1:5" ht="15" customHeight="1" x14ac:dyDescent="0.2">
      <c r="A168" s="86" t="s">
        <v>1149</v>
      </c>
      <c r="B168" s="12">
        <v>116</v>
      </c>
      <c r="C168" s="15" t="s">
        <v>1150</v>
      </c>
      <c r="D168" s="15" t="s">
        <v>1150</v>
      </c>
      <c r="E168" s="13" t="s">
        <v>0</v>
      </c>
    </row>
    <row r="169" spans="1:5" ht="15" customHeight="1" x14ac:dyDescent="0.2">
      <c r="A169" s="86" t="s">
        <v>1151</v>
      </c>
      <c r="B169" s="12">
        <v>128</v>
      </c>
      <c r="C169" s="15" t="s">
        <v>751</v>
      </c>
      <c r="D169" s="15" t="s">
        <v>751</v>
      </c>
      <c r="E169" s="13" t="s">
        <v>0</v>
      </c>
    </row>
    <row r="170" spans="1:5" ht="15" customHeight="1" x14ac:dyDescent="0.2">
      <c r="A170" s="86" t="s">
        <v>1152</v>
      </c>
      <c r="B170" s="12">
        <v>111</v>
      </c>
      <c r="C170" s="15">
        <v>1500</v>
      </c>
      <c r="D170" s="15">
        <v>1500</v>
      </c>
      <c r="E170" s="13" t="s">
        <v>0</v>
      </c>
    </row>
    <row r="171" spans="1:5" ht="15" customHeight="1" x14ac:dyDescent="0.2">
      <c r="A171" s="86" t="s">
        <v>1153</v>
      </c>
      <c r="B171" s="12">
        <v>208</v>
      </c>
      <c r="C171" s="15" t="s">
        <v>985</v>
      </c>
      <c r="D171" s="15" t="s">
        <v>985</v>
      </c>
      <c r="E171" s="13" t="s">
        <v>0</v>
      </c>
    </row>
    <row r="172" spans="1:5" ht="15" customHeight="1" x14ac:dyDescent="0.2">
      <c r="A172" s="86" t="s">
        <v>1154</v>
      </c>
      <c r="B172" s="16">
        <v>105</v>
      </c>
      <c r="C172" s="15" t="s">
        <v>1155</v>
      </c>
      <c r="D172" s="15" t="s">
        <v>1155</v>
      </c>
      <c r="E172" s="13" t="s">
        <v>0</v>
      </c>
    </row>
    <row r="173" spans="1:5" ht="15" customHeight="1" x14ac:dyDescent="0.2">
      <c r="A173" s="86" t="s">
        <v>1156</v>
      </c>
      <c r="B173" s="16">
        <v>111</v>
      </c>
      <c r="C173" s="15" t="s">
        <v>1157</v>
      </c>
      <c r="D173" s="15" t="s">
        <v>1157</v>
      </c>
      <c r="E173" s="13" t="s">
        <v>0</v>
      </c>
    </row>
    <row r="174" spans="1:5" ht="15" customHeight="1" x14ac:dyDescent="0.2">
      <c r="A174" s="86" t="s">
        <v>1158</v>
      </c>
      <c r="B174" s="16">
        <v>116</v>
      </c>
      <c r="C174" s="15" t="s">
        <v>1159</v>
      </c>
      <c r="D174" s="15">
        <v>5500</v>
      </c>
      <c r="E174" s="13" t="s">
        <v>0</v>
      </c>
    </row>
    <row r="175" spans="1:5" ht="15" customHeight="1" x14ac:dyDescent="0.2">
      <c r="A175" s="86" t="s">
        <v>381</v>
      </c>
      <c r="B175" s="16">
        <v>111</v>
      </c>
      <c r="C175" s="15">
        <v>2000</v>
      </c>
      <c r="D175" s="15">
        <v>2000</v>
      </c>
      <c r="E175" s="13" t="s">
        <v>0</v>
      </c>
    </row>
    <row r="176" spans="1:5" ht="15" customHeight="1" x14ac:dyDescent="0.2">
      <c r="A176" s="86" t="s">
        <v>1160</v>
      </c>
      <c r="B176" s="16">
        <v>105</v>
      </c>
      <c r="C176" s="15" t="s">
        <v>1161</v>
      </c>
      <c r="D176" s="15" t="s">
        <v>1162</v>
      </c>
      <c r="E176" s="13">
        <v>21.951219512195124</v>
      </c>
    </row>
    <row r="177" spans="1:5" ht="15" customHeight="1" x14ac:dyDescent="0.2">
      <c r="A177" s="14"/>
      <c r="B177" s="16"/>
      <c r="C177" s="15"/>
      <c r="E177" s="12"/>
    </row>
    <row r="178" spans="1:5" ht="15" customHeight="1" x14ac:dyDescent="0.2">
      <c r="A178" s="8" t="s">
        <v>78</v>
      </c>
      <c r="C178" s="15"/>
    </row>
    <row r="179" spans="1:5" ht="15" customHeight="1" x14ac:dyDescent="0.2">
      <c r="A179" s="86" t="s">
        <v>1163</v>
      </c>
      <c r="B179" s="16">
        <v>110</v>
      </c>
      <c r="C179" s="15" t="s">
        <v>1162</v>
      </c>
      <c r="D179" s="12" t="s">
        <v>1164</v>
      </c>
      <c r="E179" s="13">
        <v>18</v>
      </c>
    </row>
    <row r="180" spans="1:5" ht="15" customHeight="1" x14ac:dyDescent="0.2">
      <c r="A180" s="86" t="s">
        <v>1165</v>
      </c>
      <c r="B180" s="16">
        <v>111</v>
      </c>
      <c r="C180" s="15" t="s">
        <v>1166</v>
      </c>
      <c r="D180" s="15" t="s">
        <v>1166</v>
      </c>
      <c r="E180" s="13" t="s">
        <v>0</v>
      </c>
    </row>
    <row r="181" spans="1:5" ht="15" customHeight="1" x14ac:dyDescent="0.2">
      <c r="A181" s="86" t="s">
        <v>1167</v>
      </c>
      <c r="B181" s="16">
        <v>124</v>
      </c>
      <c r="C181" s="15">
        <v>2500</v>
      </c>
      <c r="D181" s="15">
        <v>2500</v>
      </c>
      <c r="E181" s="13" t="s">
        <v>0</v>
      </c>
    </row>
    <row r="182" spans="1:5" ht="15" customHeight="1" x14ac:dyDescent="0.2">
      <c r="A182" s="86" t="s">
        <v>304</v>
      </c>
      <c r="B182" s="12">
        <v>114</v>
      </c>
      <c r="C182" s="15">
        <v>4200</v>
      </c>
      <c r="D182" s="15">
        <v>4000</v>
      </c>
      <c r="E182" s="13">
        <v>-4.7619047619047619</v>
      </c>
    </row>
    <row r="183" spans="1:5" ht="15" customHeight="1" x14ac:dyDescent="0.2">
      <c r="A183" s="86" t="s">
        <v>306</v>
      </c>
      <c r="B183" s="16">
        <v>97</v>
      </c>
      <c r="C183" s="15" t="s">
        <v>1168</v>
      </c>
      <c r="D183" s="15" t="s">
        <v>1168</v>
      </c>
      <c r="E183" s="13" t="s">
        <v>0</v>
      </c>
    </row>
    <row r="184" spans="1:5" ht="15" customHeight="1" x14ac:dyDescent="0.2">
      <c r="A184" s="86"/>
      <c r="B184" s="16">
        <v>111</v>
      </c>
      <c r="C184" s="15" t="s">
        <v>827</v>
      </c>
      <c r="D184" s="15" t="s">
        <v>827</v>
      </c>
      <c r="E184" s="13" t="s">
        <v>0</v>
      </c>
    </row>
    <row r="185" spans="1:5" ht="15" customHeight="1" x14ac:dyDescent="0.2">
      <c r="A185" s="86" t="s">
        <v>308</v>
      </c>
      <c r="B185" s="16">
        <v>111</v>
      </c>
      <c r="C185" s="15">
        <v>2500</v>
      </c>
      <c r="D185" s="15">
        <v>2500</v>
      </c>
      <c r="E185" s="13" t="s">
        <v>0</v>
      </c>
    </row>
    <row r="186" spans="1:5" ht="15" customHeight="1" x14ac:dyDescent="0.2">
      <c r="A186" s="86" t="s">
        <v>1169</v>
      </c>
      <c r="B186" s="16">
        <v>111</v>
      </c>
      <c r="C186" s="15">
        <v>2500</v>
      </c>
      <c r="D186" s="15">
        <v>2500</v>
      </c>
      <c r="E186" s="13" t="s">
        <v>0</v>
      </c>
    </row>
    <row r="187" spans="1:5" ht="15" customHeight="1" x14ac:dyDescent="0.2">
      <c r="A187" s="86" t="s">
        <v>1170</v>
      </c>
      <c r="B187" s="16">
        <v>94</v>
      </c>
      <c r="C187" s="15">
        <v>2000</v>
      </c>
      <c r="D187" s="15">
        <v>2000</v>
      </c>
      <c r="E187" s="13" t="s">
        <v>0</v>
      </c>
    </row>
    <row r="188" spans="1:5" ht="15" customHeight="1" x14ac:dyDescent="0.2">
      <c r="A188" s="86" t="s">
        <v>251</v>
      </c>
      <c r="B188" s="16">
        <v>74</v>
      </c>
      <c r="C188" s="15">
        <v>2000</v>
      </c>
      <c r="D188" s="15">
        <v>1800</v>
      </c>
      <c r="E188" s="13">
        <v>-10</v>
      </c>
    </row>
    <row r="189" spans="1:5" ht="15" customHeight="1" x14ac:dyDescent="0.2">
      <c r="A189" s="86" t="s">
        <v>1171</v>
      </c>
      <c r="B189" s="16">
        <v>105</v>
      </c>
      <c r="C189" s="15" t="s">
        <v>1172</v>
      </c>
      <c r="D189" s="15" t="s">
        <v>1172</v>
      </c>
      <c r="E189" s="13" t="s">
        <v>0</v>
      </c>
    </row>
    <row r="190" spans="1:5" ht="15" customHeight="1" x14ac:dyDescent="0.2">
      <c r="A190" s="86" t="s">
        <v>1173</v>
      </c>
      <c r="B190" s="16">
        <v>100</v>
      </c>
      <c r="C190" s="15" t="s">
        <v>2303</v>
      </c>
      <c r="D190" s="15" t="s">
        <v>2303</v>
      </c>
      <c r="E190" s="13" t="s">
        <v>0</v>
      </c>
    </row>
    <row r="191" spans="1:5" ht="15" customHeight="1" x14ac:dyDescent="0.2">
      <c r="A191" s="86" t="s">
        <v>1174</v>
      </c>
      <c r="B191" s="16">
        <v>107</v>
      </c>
      <c r="C191" s="33" t="s">
        <v>1175</v>
      </c>
      <c r="D191" s="33" t="s">
        <v>1175</v>
      </c>
      <c r="E191" s="29" t="s">
        <v>0</v>
      </c>
    </row>
    <row r="192" spans="1:5" ht="15" customHeight="1" x14ac:dyDescent="0.2">
      <c r="A192" s="86" t="s">
        <v>1176</v>
      </c>
      <c r="B192" s="16">
        <v>111</v>
      </c>
      <c r="C192" s="33" t="s">
        <v>985</v>
      </c>
      <c r="D192" s="33" t="s">
        <v>985</v>
      </c>
      <c r="E192" s="29" t="s">
        <v>0</v>
      </c>
    </row>
    <row r="193" spans="1:5" ht="15" customHeight="1" x14ac:dyDescent="0.2">
      <c r="A193" s="86" t="s">
        <v>1177</v>
      </c>
      <c r="B193" s="16">
        <v>93</v>
      </c>
      <c r="C193" s="15">
        <v>3000</v>
      </c>
      <c r="D193" s="15">
        <v>3000</v>
      </c>
      <c r="E193" s="29" t="s">
        <v>0</v>
      </c>
    </row>
    <row r="194" spans="1:5" ht="15" customHeight="1" x14ac:dyDescent="0.2">
      <c r="A194" s="86" t="s">
        <v>1178</v>
      </c>
      <c r="B194" s="12">
        <v>93</v>
      </c>
      <c r="C194" s="15">
        <v>5500</v>
      </c>
      <c r="D194" s="15">
        <v>5500</v>
      </c>
      <c r="E194" s="31" t="s">
        <v>0</v>
      </c>
    </row>
    <row r="195" spans="1:5" ht="15" customHeight="1" x14ac:dyDescent="0.2">
      <c r="A195" s="86"/>
      <c r="B195" s="12">
        <v>102</v>
      </c>
      <c r="C195" s="15" t="s">
        <v>1179</v>
      </c>
      <c r="D195" s="15">
        <v>4300</v>
      </c>
      <c r="E195" s="31">
        <v>2.3809523809523809</v>
      </c>
    </row>
    <row r="196" spans="1:5" ht="15" customHeight="1" x14ac:dyDescent="0.2">
      <c r="A196" s="86" t="s">
        <v>1180</v>
      </c>
      <c r="B196" s="16">
        <v>117</v>
      </c>
      <c r="C196" s="15">
        <v>3300</v>
      </c>
      <c r="D196" s="15">
        <v>3300</v>
      </c>
      <c r="E196" s="13" t="s">
        <v>0</v>
      </c>
    </row>
    <row r="197" spans="1:5" ht="15" customHeight="1" x14ac:dyDescent="0.2">
      <c r="A197" s="86" t="s">
        <v>1181</v>
      </c>
      <c r="B197" s="12">
        <v>116</v>
      </c>
      <c r="C197" s="15" t="s">
        <v>1081</v>
      </c>
      <c r="D197" s="12" t="s">
        <v>1182</v>
      </c>
      <c r="E197" s="31">
        <v>-3.0769230769230771</v>
      </c>
    </row>
    <row r="198" spans="1:5" ht="15" customHeight="1" x14ac:dyDescent="0.2">
      <c r="A198" s="86" t="s">
        <v>1183</v>
      </c>
      <c r="B198" s="16">
        <v>111</v>
      </c>
      <c r="C198" s="15">
        <v>3600</v>
      </c>
      <c r="D198" s="12" t="s">
        <v>1184</v>
      </c>
      <c r="E198" s="13" t="s">
        <v>0</v>
      </c>
    </row>
    <row r="199" spans="1:5" ht="15" customHeight="1" x14ac:dyDescent="0.2">
      <c r="A199" s="86" t="s">
        <v>1185</v>
      </c>
      <c r="B199" s="16">
        <v>85</v>
      </c>
      <c r="C199" s="15">
        <v>2500</v>
      </c>
      <c r="D199" s="15">
        <v>2500</v>
      </c>
      <c r="E199" s="13" t="s">
        <v>0</v>
      </c>
    </row>
    <row r="200" spans="1:5" ht="15" customHeight="1" x14ac:dyDescent="0.2">
      <c r="A200" s="86"/>
      <c r="B200" s="16">
        <v>112</v>
      </c>
      <c r="C200" s="15">
        <v>3500</v>
      </c>
      <c r="D200" s="15">
        <v>3500</v>
      </c>
      <c r="E200" s="13" t="s">
        <v>0</v>
      </c>
    </row>
    <row r="201" spans="1:5" ht="15" customHeight="1" x14ac:dyDescent="0.2">
      <c r="A201" s="86" t="s">
        <v>1186</v>
      </c>
      <c r="B201" s="16">
        <v>104</v>
      </c>
      <c r="C201" s="15">
        <v>2400</v>
      </c>
      <c r="D201" s="12" t="s">
        <v>1148</v>
      </c>
      <c r="E201" s="13">
        <v>10.416666666666668</v>
      </c>
    </row>
    <row r="202" spans="1:5" ht="15" customHeight="1" x14ac:dyDescent="0.2">
      <c r="A202" s="86" t="s">
        <v>1187</v>
      </c>
      <c r="B202" s="16">
        <v>111</v>
      </c>
      <c r="C202" s="15" t="s">
        <v>1188</v>
      </c>
      <c r="D202" s="12" t="s">
        <v>1189</v>
      </c>
      <c r="E202" s="13" t="s">
        <v>0</v>
      </c>
    </row>
    <row r="203" spans="1:5" ht="15" customHeight="1" x14ac:dyDescent="0.2">
      <c r="A203" s="86" t="s">
        <v>265</v>
      </c>
      <c r="B203" s="16">
        <v>111</v>
      </c>
      <c r="C203" s="15">
        <v>2920</v>
      </c>
      <c r="D203" s="15">
        <v>2920</v>
      </c>
      <c r="E203" s="13" t="s">
        <v>0</v>
      </c>
    </row>
    <row r="204" spans="1:5" ht="15" customHeight="1" x14ac:dyDescent="0.2">
      <c r="A204" s="86" t="s">
        <v>1190</v>
      </c>
      <c r="B204" s="16">
        <v>108</v>
      </c>
      <c r="C204" s="15" t="s">
        <v>1191</v>
      </c>
      <c r="D204" s="15" t="s">
        <v>2266</v>
      </c>
      <c r="E204" s="13" t="s">
        <v>0</v>
      </c>
    </row>
    <row r="205" spans="1:5" ht="15" customHeight="1" x14ac:dyDescent="0.2">
      <c r="A205" s="86" t="s">
        <v>1192</v>
      </c>
      <c r="B205" s="16">
        <v>111</v>
      </c>
      <c r="C205" s="15" t="s">
        <v>1193</v>
      </c>
      <c r="D205" s="15" t="s">
        <v>1193</v>
      </c>
      <c r="E205" s="13" t="s">
        <v>0</v>
      </c>
    </row>
    <row r="206" spans="1:5" ht="15" customHeight="1" x14ac:dyDescent="0.2">
      <c r="A206" s="86" t="s">
        <v>1194</v>
      </c>
      <c r="B206" s="16">
        <v>120</v>
      </c>
      <c r="C206" s="15">
        <v>2500</v>
      </c>
      <c r="D206" s="15">
        <v>2500</v>
      </c>
      <c r="E206" s="13" t="s">
        <v>0</v>
      </c>
    </row>
    <row r="207" spans="1:5" ht="15" customHeight="1" x14ac:dyDescent="0.2">
      <c r="A207" s="86" t="s">
        <v>312</v>
      </c>
      <c r="B207" s="12">
        <v>116</v>
      </c>
      <c r="C207" s="15" t="s">
        <v>1195</v>
      </c>
      <c r="D207" s="15">
        <v>3000</v>
      </c>
      <c r="E207" s="13" t="s">
        <v>0</v>
      </c>
    </row>
    <row r="208" spans="1:5" ht="15" customHeight="1" x14ac:dyDescent="0.2">
      <c r="A208" s="86"/>
      <c r="B208" s="16">
        <v>139</v>
      </c>
      <c r="C208" s="15">
        <v>2200</v>
      </c>
      <c r="D208" s="15">
        <v>2200</v>
      </c>
      <c r="E208" s="13" t="s">
        <v>0</v>
      </c>
    </row>
    <row r="209" spans="1:5" ht="15" customHeight="1" x14ac:dyDescent="0.2">
      <c r="A209" s="86" t="s">
        <v>1196</v>
      </c>
      <c r="B209" s="16">
        <v>111</v>
      </c>
      <c r="C209" s="15">
        <v>2000</v>
      </c>
      <c r="D209" s="15">
        <v>2000</v>
      </c>
      <c r="E209" s="13" t="s">
        <v>0</v>
      </c>
    </row>
    <row r="210" spans="1:5" ht="15" customHeight="1" x14ac:dyDescent="0.2">
      <c r="A210" s="86" t="s">
        <v>1197</v>
      </c>
      <c r="B210" s="16">
        <v>187</v>
      </c>
      <c r="C210" s="15">
        <v>1600</v>
      </c>
      <c r="D210" s="15">
        <v>1600</v>
      </c>
      <c r="E210" s="13" t="s">
        <v>0</v>
      </c>
    </row>
    <row r="211" spans="1:5" ht="15" customHeight="1" x14ac:dyDescent="0.2">
      <c r="A211" s="86" t="s">
        <v>314</v>
      </c>
      <c r="B211" s="12">
        <v>116</v>
      </c>
      <c r="C211" s="15">
        <v>2300</v>
      </c>
      <c r="D211" s="15">
        <v>2300</v>
      </c>
      <c r="E211" s="13" t="s">
        <v>0</v>
      </c>
    </row>
    <row r="212" spans="1:5" ht="15" customHeight="1" x14ac:dyDescent="0.2">
      <c r="A212" s="86" t="s">
        <v>1198</v>
      </c>
      <c r="B212" s="16">
        <v>97</v>
      </c>
      <c r="C212" s="15">
        <v>2500</v>
      </c>
      <c r="D212" s="15">
        <v>2700</v>
      </c>
      <c r="E212" s="13">
        <v>8</v>
      </c>
    </row>
    <row r="213" spans="1:5" ht="15" customHeight="1" x14ac:dyDescent="0.2">
      <c r="A213" s="86" t="s">
        <v>1199</v>
      </c>
      <c r="B213" s="12">
        <v>93</v>
      </c>
      <c r="C213" s="15">
        <v>3800</v>
      </c>
      <c r="D213" s="15">
        <v>3800</v>
      </c>
      <c r="E213" s="13" t="s">
        <v>0</v>
      </c>
    </row>
    <row r="214" spans="1:5" ht="15" customHeight="1" x14ac:dyDescent="0.2">
      <c r="A214" s="14"/>
      <c r="B214" s="14"/>
      <c r="C214" s="71"/>
      <c r="E214" s="14"/>
    </row>
    <row r="215" spans="1:5" ht="15" customHeight="1" x14ac:dyDescent="0.2">
      <c r="A215" s="8" t="s">
        <v>105</v>
      </c>
      <c r="C215" s="15"/>
    </row>
    <row r="216" spans="1:5" ht="15" customHeight="1" x14ac:dyDescent="0.2">
      <c r="A216" s="86" t="s">
        <v>1200</v>
      </c>
      <c r="B216" s="12">
        <v>116</v>
      </c>
      <c r="C216" s="15" t="s">
        <v>1150</v>
      </c>
      <c r="D216" s="15">
        <v>3500</v>
      </c>
      <c r="E216" s="13">
        <v>-2.7777777777777777</v>
      </c>
    </row>
    <row r="217" spans="1:5" ht="15" customHeight="1" x14ac:dyDescent="0.2">
      <c r="A217" s="86" t="s">
        <v>1201</v>
      </c>
      <c r="B217" s="12">
        <v>105</v>
      </c>
      <c r="C217" s="15">
        <v>5000</v>
      </c>
      <c r="D217" s="15">
        <v>5000</v>
      </c>
      <c r="E217" s="13" t="s">
        <v>0</v>
      </c>
    </row>
    <row r="218" spans="1:5" ht="15" customHeight="1" x14ac:dyDescent="0.2">
      <c r="A218" s="86"/>
      <c r="B218" s="16">
        <v>111</v>
      </c>
      <c r="C218" s="15">
        <v>3000</v>
      </c>
      <c r="D218" s="15">
        <v>3000</v>
      </c>
      <c r="E218" s="13" t="s">
        <v>0</v>
      </c>
    </row>
    <row r="219" spans="1:5" ht="15" customHeight="1" x14ac:dyDescent="0.2">
      <c r="A219" s="86" t="s">
        <v>1202</v>
      </c>
      <c r="B219" s="16">
        <v>111</v>
      </c>
      <c r="C219" s="15">
        <v>4000</v>
      </c>
      <c r="D219" s="15">
        <v>4000</v>
      </c>
      <c r="E219" s="13" t="s">
        <v>0</v>
      </c>
    </row>
    <row r="220" spans="1:5" ht="15" customHeight="1" x14ac:dyDescent="0.2">
      <c r="A220" s="86" t="s">
        <v>1203</v>
      </c>
      <c r="B220" s="16">
        <v>111</v>
      </c>
      <c r="C220" s="15" t="s">
        <v>1157</v>
      </c>
      <c r="D220" s="15" t="s">
        <v>1157</v>
      </c>
      <c r="E220" s="13" t="s">
        <v>0</v>
      </c>
    </row>
    <row r="221" spans="1:5" ht="15" customHeight="1" x14ac:dyDescent="0.2">
      <c r="A221" s="86" t="s">
        <v>1204</v>
      </c>
      <c r="B221" s="16">
        <v>111</v>
      </c>
      <c r="C221" s="15" t="s">
        <v>1205</v>
      </c>
      <c r="D221" s="12" t="s">
        <v>827</v>
      </c>
      <c r="E221" s="13">
        <v>4.7</v>
      </c>
    </row>
    <row r="222" spans="1:5" ht="15" customHeight="1" x14ac:dyDescent="0.2">
      <c r="A222" s="86" t="s">
        <v>1206</v>
      </c>
      <c r="B222" s="16">
        <v>93</v>
      </c>
      <c r="C222" s="15">
        <v>4000</v>
      </c>
      <c r="D222" s="15">
        <v>4000</v>
      </c>
      <c r="E222" s="13" t="s">
        <v>0</v>
      </c>
    </row>
    <row r="223" spans="1:5" ht="15" customHeight="1" x14ac:dyDescent="0.2">
      <c r="A223" s="86" t="s">
        <v>1207</v>
      </c>
      <c r="B223" s="16">
        <v>139</v>
      </c>
      <c r="C223" s="15">
        <v>1500</v>
      </c>
      <c r="D223" s="15">
        <v>1500</v>
      </c>
      <c r="E223" s="13" t="s">
        <v>0</v>
      </c>
    </row>
    <row r="224" spans="1:5" ht="15" customHeight="1" x14ac:dyDescent="0.2">
      <c r="A224" s="86" t="s">
        <v>1208</v>
      </c>
      <c r="B224" s="12">
        <v>102</v>
      </c>
      <c r="C224" s="15" t="s">
        <v>1209</v>
      </c>
      <c r="D224" s="15" t="s">
        <v>1209</v>
      </c>
      <c r="E224" s="13" t="s">
        <v>0</v>
      </c>
    </row>
    <row r="225" spans="1:5" ht="15" customHeight="1" x14ac:dyDescent="0.2">
      <c r="A225" s="86" t="s">
        <v>1210</v>
      </c>
      <c r="B225" s="12">
        <v>111</v>
      </c>
      <c r="C225" s="15">
        <v>3700</v>
      </c>
      <c r="D225" s="15">
        <v>3700</v>
      </c>
      <c r="E225" s="13" t="s">
        <v>0</v>
      </c>
    </row>
    <row r="226" spans="1:5" ht="15" customHeight="1" x14ac:dyDescent="0.2">
      <c r="A226" s="86" t="s">
        <v>1211</v>
      </c>
      <c r="B226" s="16">
        <v>113</v>
      </c>
      <c r="C226" s="15" t="s">
        <v>1989</v>
      </c>
      <c r="D226" s="15" t="s">
        <v>2272</v>
      </c>
      <c r="E226" s="13">
        <v>10</v>
      </c>
    </row>
    <row r="227" spans="1:5" ht="15" customHeight="1" x14ac:dyDescent="0.2">
      <c r="A227" s="86" t="s">
        <v>1212</v>
      </c>
      <c r="B227" s="16">
        <v>82</v>
      </c>
      <c r="C227" s="15" t="s">
        <v>1213</v>
      </c>
      <c r="D227" s="15" t="s">
        <v>1213</v>
      </c>
      <c r="E227" s="13" t="s">
        <v>0</v>
      </c>
    </row>
    <row r="228" spans="1:5" ht="15" customHeight="1" x14ac:dyDescent="0.2">
      <c r="A228" s="86" t="s">
        <v>1214</v>
      </c>
      <c r="B228" s="16">
        <v>85</v>
      </c>
      <c r="C228" s="15">
        <v>1400</v>
      </c>
      <c r="D228" s="15">
        <v>1400</v>
      </c>
      <c r="E228" s="13" t="s">
        <v>0</v>
      </c>
    </row>
    <row r="229" spans="1:5" ht="15" customHeight="1" x14ac:dyDescent="0.2">
      <c r="A229" s="14"/>
      <c r="B229" s="16">
        <v>111</v>
      </c>
      <c r="C229" s="15">
        <v>1900</v>
      </c>
      <c r="D229" s="15">
        <v>2100</v>
      </c>
      <c r="E229" s="13">
        <v>10.526315789473683</v>
      </c>
    </row>
    <row r="230" spans="1:5" ht="15" customHeight="1" x14ac:dyDescent="0.2">
      <c r="A230" s="14"/>
      <c r="B230" s="16"/>
      <c r="C230" s="15"/>
      <c r="D230" s="15"/>
    </row>
    <row r="231" spans="1:5" ht="15" customHeight="1" x14ac:dyDescent="0.2">
      <c r="A231" s="8" t="s">
        <v>92</v>
      </c>
      <c r="B231" s="14"/>
      <c r="C231" s="71"/>
      <c r="E231" s="14"/>
    </row>
    <row r="232" spans="1:5" ht="15" customHeight="1" x14ac:dyDescent="0.2">
      <c r="A232" s="86" t="s">
        <v>1215</v>
      </c>
      <c r="B232" s="12">
        <v>93</v>
      </c>
      <c r="C232" s="15">
        <v>1100</v>
      </c>
      <c r="D232" s="15">
        <v>1100</v>
      </c>
      <c r="E232" s="12" t="s">
        <v>0</v>
      </c>
    </row>
    <row r="233" spans="1:5" ht="15" customHeight="1" x14ac:dyDescent="0.2">
      <c r="A233" s="86" t="s">
        <v>1216</v>
      </c>
      <c r="B233" s="12">
        <v>93</v>
      </c>
      <c r="C233" s="15">
        <v>2800</v>
      </c>
      <c r="D233" s="15">
        <v>3000</v>
      </c>
      <c r="E233" s="13">
        <v>7.1428571428571423</v>
      </c>
    </row>
    <row r="234" spans="1:5" ht="15" customHeight="1" x14ac:dyDescent="0.2">
      <c r="A234" s="86" t="s">
        <v>1217</v>
      </c>
      <c r="B234" s="12">
        <v>114</v>
      </c>
      <c r="C234" s="15">
        <v>2000</v>
      </c>
      <c r="D234" s="12" t="s">
        <v>827</v>
      </c>
      <c r="E234" s="13">
        <v>12.5</v>
      </c>
    </row>
    <row r="235" spans="1:5" ht="15" customHeight="1" x14ac:dyDescent="0.2">
      <c r="A235" s="86" t="s">
        <v>1218</v>
      </c>
      <c r="B235" s="12">
        <v>102</v>
      </c>
      <c r="C235" s="15">
        <v>5000</v>
      </c>
      <c r="D235" s="15">
        <v>5000</v>
      </c>
      <c r="E235" s="12" t="s">
        <v>0</v>
      </c>
    </row>
    <row r="236" spans="1:5" ht="15" customHeight="1" x14ac:dyDescent="0.2">
      <c r="A236" s="86"/>
      <c r="B236" s="12">
        <v>111</v>
      </c>
      <c r="C236" s="15">
        <v>4500</v>
      </c>
      <c r="D236" s="15">
        <v>4500</v>
      </c>
      <c r="E236" s="12" t="s">
        <v>0</v>
      </c>
    </row>
    <row r="237" spans="1:5" ht="15" customHeight="1" x14ac:dyDescent="0.2">
      <c r="A237" s="86" t="s">
        <v>1219</v>
      </c>
      <c r="B237" s="12">
        <v>92</v>
      </c>
      <c r="C237" s="15">
        <v>2500</v>
      </c>
      <c r="D237" s="15">
        <v>2500</v>
      </c>
      <c r="E237" s="12" t="s">
        <v>0</v>
      </c>
    </row>
    <row r="238" spans="1:5" ht="15" customHeight="1" x14ac:dyDescent="0.2">
      <c r="A238" s="86" t="s">
        <v>1220</v>
      </c>
      <c r="B238" s="12">
        <v>111</v>
      </c>
      <c r="C238" s="15" t="s">
        <v>1033</v>
      </c>
      <c r="D238" s="15" t="s">
        <v>1033</v>
      </c>
      <c r="E238" s="12" t="s">
        <v>0</v>
      </c>
    </row>
    <row r="239" spans="1:5" ht="15" customHeight="1" x14ac:dyDescent="0.2">
      <c r="A239" s="86"/>
      <c r="C239" s="15"/>
    </row>
    <row r="240" spans="1:5" ht="15" customHeight="1" x14ac:dyDescent="0.2">
      <c r="A240" s="9" t="s">
        <v>2069</v>
      </c>
    </row>
    <row r="241" spans="1:5" ht="15" customHeight="1" x14ac:dyDescent="0.2">
      <c r="A241" s="86" t="s">
        <v>2167</v>
      </c>
      <c r="B241" s="12">
        <v>111</v>
      </c>
      <c r="C241" s="15" t="s">
        <v>1387</v>
      </c>
      <c r="D241" s="12" t="s">
        <v>2168</v>
      </c>
      <c r="E241" s="13">
        <v>6.7</v>
      </c>
    </row>
    <row r="242" spans="1:5" ht="15" customHeight="1" x14ac:dyDescent="0.2">
      <c r="A242" s="86" t="s">
        <v>2169</v>
      </c>
      <c r="B242" s="12">
        <v>112</v>
      </c>
      <c r="C242" s="12" t="s">
        <v>1063</v>
      </c>
      <c r="D242" s="12" t="s">
        <v>1110</v>
      </c>
      <c r="E242" s="13">
        <v>-6.7</v>
      </c>
    </row>
    <row r="243" spans="1:5" ht="15" customHeight="1" x14ac:dyDescent="0.2">
      <c r="A243" s="86" t="s">
        <v>2170</v>
      </c>
      <c r="B243" s="12">
        <v>100</v>
      </c>
      <c r="C243" s="15" t="s">
        <v>1421</v>
      </c>
      <c r="D243" s="12" t="s">
        <v>991</v>
      </c>
      <c r="E243" s="13">
        <v>5</v>
      </c>
    </row>
    <row r="244" spans="1:5" ht="15" customHeight="1" x14ac:dyDescent="0.2">
      <c r="A244" s="86" t="s">
        <v>2171</v>
      </c>
      <c r="B244" s="12">
        <v>111</v>
      </c>
      <c r="C244" s="12" t="s">
        <v>2172</v>
      </c>
      <c r="D244" s="12" t="s">
        <v>752</v>
      </c>
      <c r="E244" s="13" t="s">
        <v>0</v>
      </c>
    </row>
    <row r="245" spans="1:5" ht="15" customHeight="1" x14ac:dyDescent="0.2">
      <c r="A245" s="86" t="s">
        <v>2173</v>
      </c>
      <c r="B245" s="12">
        <v>104</v>
      </c>
      <c r="C245" s="12" t="s">
        <v>760</v>
      </c>
      <c r="D245" s="12" t="s">
        <v>1398</v>
      </c>
      <c r="E245" s="13">
        <v>11.1</v>
      </c>
    </row>
    <row r="246" spans="1:5" ht="15" customHeight="1" x14ac:dyDescent="0.2">
      <c r="A246" s="86" t="s">
        <v>2174</v>
      </c>
      <c r="B246" s="12">
        <v>102</v>
      </c>
      <c r="C246" s="51" t="s">
        <v>1061</v>
      </c>
      <c r="D246" s="51" t="s">
        <v>2175</v>
      </c>
      <c r="E246" s="13" t="s">
        <v>0</v>
      </c>
    </row>
    <row r="247" spans="1:5" ht="15" customHeight="1" x14ac:dyDescent="0.2">
      <c r="A247" s="86" t="s">
        <v>2176</v>
      </c>
      <c r="B247" s="12">
        <v>32</v>
      </c>
      <c r="C247" s="51" t="s">
        <v>654</v>
      </c>
      <c r="D247" s="51" t="s">
        <v>864</v>
      </c>
      <c r="E247" s="13">
        <v>7.7</v>
      </c>
    </row>
    <row r="248" spans="1:5" ht="15" customHeight="1" x14ac:dyDescent="0.2">
      <c r="A248" s="86"/>
      <c r="B248" s="12">
        <v>40</v>
      </c>
      <c r="C248" s="51" t="s">
        <v>924</v>
      </c>
      <c r="D248" s="12" t="s">
        <v>2177</v>
      </c>
      <c r="E248" s="13">
        <v>7.7</v>
      </c>
    </row>
    <row r="249" spans="1:5" ht="15" customHeight="1" x14ac:dyDescent="0.2">
      <c r="A249" s="86"/>
      <c r="B249" s="12">
        <v>52</v>
      </c>
      <c r="C249" s="12" t="s">
        <v>2178</v>
      </c>
      <c r="D249" s="12" t="s">
        <v>2179</v>
      </c>
      <c r="E249" s="13">
        <v>8.4</v>
      </c>
    </row>
    <row r="250" spans="1:5" ht="15" customHeight="1" x14ac:dyDescent="0.2">
      <c r="A250" s="9"/>
    </row>
    <row r="251" spans="1:5" ht="15" customHeight="1" x14ac:dyDescent="0.2">
      <c r="A251" s="9" t="s">
        <v>1702</v>
      </c>
    </row>
    <row r="252" spans="1:5" ht="15" customHeight="1" x14ac:dyDescent="0.2">
      <c r="A252" s="86" t="s">
        <v>1948</v>
      </c>
      <c r="B252" s="12">
        <v>108</v>
      </c>
      <c r="C252" s="15">
        <v>3300</v>
      </c>
      <c r="D252" s="15">
        <v>3300</v>
      </c>
      <c r="E252" s="13" t="s">
        <v>0</v>
      </c>
    </row>
    <row r="253" spans="1:5" ht="15" customHeight="1" x14ac:dyDescent="0.2">
      <c r="A253" s="86" t="s">
        <v>1949</v>
      </c>
      <c r="B253" s="12">
        <v>108</v>
      </c>
      <c r="C253" s="15">
        <v>4500</v>
      </c>
      <c r="D253" s="12" t="s">
        <v>1131</v>
      </c>
      <c r="E253" s="13">
        <v>5.6</v>
      </c>
    </row>
    <row r="254" spans="1:5" ht="15" customHeight="1" x14ac:dyDescent="0.2">
      <c r="A254" s="86" t="s">
        <v>1950</v>
      </c>
      <c r="B254" s="12">
        <v>116</v>
      </c>
      <c r="C254" s="12" t="s">
        <v>1951</v>
      </c>
      <c r="D254" s="12" t="s">
        <v>1952</v>
      </c>
      <c r="E254" s="13">
        <v>-7</v>
      </c>
    </row>
    <row r="255" spans="1:5" ht="15" customHeight="1" x14ac:dyDescent="0.2">
      <c r="A255" s="86" t="s">
        <v>1953</v>
      </c>
      <c r="B255" s="12">
        <v>109</v>
      </c>
      <c r="C255" s="12" t="s">
        <v>1933</v>
      </c>
      <c r="D255" s="12" t="s">
        <v>1933</v>
      </c>
      <c r="E255" s="13" t="s">
        <v>0</v>
      </c>
    </row>
    <row r="256" spans="1:5" ht="15" customHeight="1" x14ac:dyDescent="0.2">
      <c r="A256" s="86" t="s">
        <v>41</v>
      </c>
      <c r="B256" s="12">
        <v>93</v>
      </c>
      <c r="C256" s="15">
        <v>4300</v>
      </c>
      <c r="D256" s="12" t="s">
        <v>1954</v>
      </c>
      <c r="E256" s="13">
        <v>11.6</v>
      </c>
    </row>
    <row r="257" spans="1:5" ht="15" customHeight="1" x14ac:dyDescent="0.2">
      <c r="A257" s="86" t="s">
        <v>1955</v>
      </c>
      <c r="B257" s="12">
        <v>115</v>
      </c>
      <c r="C257" s="15" t="s">
        <v>1081</v>
      </c>
      <c r="D257" s="12" t="s">
        <v>1933</v>
      </c>
      <c r="E257" s="13">
        <v>12.1</v>
      </c>
    </row>
    <row r="258" spans="1:5" ht="15" customHeight="1" x14ac:dyDescent="0.2">
      <c r="A258" s="86" t="s">
        <v>1956</v>
      </c>
      <c r="B258" s="12">
        <v>114</v>
      </c>
      <c r="C258" s="15" t="s">
        <v>39</v>
      </c>
      <c r="D258" s="12" t="s">
        <v>1957</v>
      </c>
      <c r="E258" s="13" t="s">
        <v>40</v>
      </c>
    </row>
    <row r="259" spans="1:5" ht="15" customHeight="1" x14ac:dyDescent="0.2">
      <c r="A259" s="86" t="s">
        <v>1958</v>
      </c>
      <c r="B259" s="12">
        <v>128</v>
      </c>
      <c r="C259" s="15" t="s">
        <v>39</v>
      </c>
      <c r="D259" s="12" t="s">
        <v>1959</v>
      </c>
      <c r="E259" s="13" t="s">
        <v>40</v>
      </c>
    </row>
    <row r="260" spans="1:5" ht="15" customHeight="1" x14ac:dyDescent="0.2">
      <c r="A260" s="86" t="s">
        <v>1960</v>
      </c>
      <c r="B260" s="12">
        <v>116</v>
      </c>
      <c r="C260" s="12" t="s">
        <v>1961</v>
      </c>
      <c r="D260" s="12" t="s">
        <v>1962</v>
      </c>
      <c r="E260" s="13">
        <v>6</v>
      </c>
    </row>
    <row r="261" spans="1:5" ht="15" customHeight="1" x14ac:dyDescent="0.2">
      <c r="A261" s="86" t="s">
        <v>1963</v>
      </c>
      <c r="B261" s="12">
        <v>120</v>
      </c>
      <c r="C261" s="15" t="s">
        <v>39</v>
      </c>
      <c r="D261" s="12" t="s">
        <v>1964</v>
      </c>
      <c r="E261" s="13" t="s">
        <v>40</v>
      </c>
    </row>
    <row r="262" spans="1:5" ht="15" customHeight="1" x14ac:dyDescent="0.2">
      <c r="A262" s="86" t="s">
        <v>1857</v>
      </c>
      <c r="B262" s="12">
        <v>93</v>
      </c>
      <c r="C262" s="15" t="s">
        <v>39</v>
      </c>
      <c r="D262" s="15">
        <v>2500</v>
      </c>
      <c r="E262" s="13" t="s">
        <v>40</v>
      </c>
    </row>
    <row r="263" spans="1:5" ht="15" customHeight="1" x14ac:dyDescent="0.2">
      <c r="A263" s="9"/>
    </row>
    <row r="264" spans="1:5" ht="15" customHeight="1" x14ac:dyDescent="0.2">
      <c r="A264" s="9" t="s">
        <v>1705</v>
      </c>
      <c r="C264" s="15"/>
    </row>
    <row r="265" spans="1:5" ht="15" customHeight="1" x14ac:dyDescent="0.2">
      <c r="A265" s="86" t="s">
        <v>1965</v>
      </c>
      <c r="B265" s="12">
        <v>125</v>
      </c>
      <c r="C265" s="15">
        <v>1800</v>
      </c>
      <c r="D265" s="12" t="s">
        <v>1966</v>
      </c>
      <c r="E265" s="13">
        <v>16.7</v>
      </c>
    </row>
    <row r="266" spans="1:5" ht="15" customHeight="1" x14ac:dyDescent="0.2">
      <c r="A266" s="86" t="s">
        <v>1967</v>
      </c>
      <c r="B266" s="12">
        <v>53</v>
      </c>
      <c r="C266" s="15" t="s">
        <v>1507</v>
      </c>
      <c r="D266" s="12" t="s">
        <v>1968</v>
      </c>
      <c r="E266" s="13">
        <v>13.3</v>
      </c>
    </row>
    <row r="267" spans="1:5" ht="15" customHeight="1" x14ac:dyDescent="0.2">
      <c r="A267" s="86"/>
      <c r="B267" s="12">
        <v>114</v>
      </c>
      <c r="C267" s="15" t="s">
        <v>39</v>
      </c>
      <c r="D267" s="12" t="s">
        <v>1969</v>
      </c>
      <c r="E267" s="13" t="s">
        <v>40</v>
      </c>
    </row>
    <row r="268" spans="1:5" ht="15" customHeight="1" x14ac:dyDescent="0.2">
      <c r="A268" s="86" t="s">
        <v>1912</v>
      </c>
      <c r="B268" s="12">
        <v>140</v>
      </c>
      <c r="C268" s="15" t="s">
        <v>654</v>
      </c>
      <c r="D268" s="12" t="s">
        <v>1970</v>
      </c>
      <c r="E268" s="13">
        <v>8.3000000000000007</v>
      </c>
    </row>
    <row r="269" spans="1:5" ht="15" customHeight="1" x14ac:dyDescent="0.2">
      <c r="A269" s="86" t="s">
        <v>1971</v>
      </c>
      <c r="B269" s="12">
        <v>120</v>
      </c>
      <c r="C269" s="15">
        <v>1200</v>
      </c>
      <c r="D269" s="12" t="s">
        <v>651</v>
      </c>
      <c r="E269" s="13">
        <v>8.3000000000000007</v>
      </c>
    </row>
    <row r="270" spans="1:5" ht="15" customHeight="1" x14ac:dyDescent="0.2">
      <c r="A270" s="86" t="s">
        <v>1972</v>
      </c>
      <c r="B270" s="12">
        <v>56</v>
      </c>
      <c r="C270" s="15" t="s">
        <v>1973</v>
      </c>
      <c r="D270" s="12" t="s">
        <v>1242</v>
      </c>
      <c r="E270" s="13">
        <v>-16.100000000000001</v>
      </c>
    </row>
    <row r="271" spans="1:5" ht="15" customHeight="1" x14ac:dyDescent="0.2">
      <c r="A271" s="86" t="s">
        <v>1974</v>
      </c>
      <c r="B271" s="12">
        <v>120</v>
      </c>
      <c r="C271" s="15" t="s">
        <v>1975</v>
      </c>
      <c r="D271" s="12" t="s">
        <v>1975</v>
      </c>
      <c r="E271" s="13" t="s">
        <v>0</v>
      </c>
    </row>
    <row r="272" spans="1:5" ht="15" customHeight="1" x14ac:dyDescent="0.2">
      <c r="A272" s="86" t="s">
        <v>1976</v>
      </c>
      <c r="B272" s="12">
        <v>126</v>
      </c>
      <c r="C272" s="12" t="s">
        <v>1503</v>
      </c>
      <c r="D272" s="15" t="s">
        <v>1503</v>
      </c>
      <c r="E272" s="13" t="s">
        <v>0</v>
      </c>
    </row>
    <row r="273" spans="1:5" ht="15" customHeight="1" x14ac:dyDescent="0.2">
      <c r="A273" s="86" t="s">
        <v>1977</v>
      </c>
      <c r="B273" s="12">
        <v>131</v>
      </c>
      <c r="C273" s="12" t="s">
        <v>39</v>
      </c>
      <c r="D273" s="15">
        <v>5300</v>
      </c>
      <c r="E273" s="13" t="s">
        <v>40</v>
      </c>
    </row>
    <row r="274" spans="1:5" ht="15" customHeight="1" x14ac:dyDescent="0.2">
      <c r="A274" s="86" t="s">
        <v>1918</v>
      </c>
      <c r="B274" s="12">
        <v>125</v>
      </c>
      <c r="C274" s="15" t="s">
        <v>1175</v>
      </c>
      <c r="D274" s="12" t="s">
        <v>1978</v>
      </c>
      <c r="E274" s="13">
        <v>8.6</v>
      </c>
    </row>
    <row r="275" spans="1:5" ht="15" customHeight="1" x14ac:dyDescent="0.2">
      <c r="A275" s="86" t="s">
        <v>1979</v>
      </c>
      <c r="B275" s="12">
        <v>118</v>
      </c>
      <c r="C275" s="15" t="s">
        <v>1081</v>
      </c>
      <c r="D275" s="12" t="s">
        <v>1980</v>
      </c>
      <c r="E275" s="13">
        <v>3.1</v>
      </c>
    </row>
    <row r="276" spans="1:5" ht="15" customHeight="1" x14ac:dyDescent="0.2">
      <c r="A276" s="86"/>
      <c r="B276" s="12">
        <v>141</v>
      </c>
      <c r="C276" s="12" t="s">
        <v>1981</v>
      </c>
      <c r="D276" s="12" t="s">
        <v>1981</v>
      </c>
      <c r="E276" s="13" t="s">
        <v>0</v>
      </c>
    </row>
    <row r="277" spans="1:5" ht="15" customHeight="1" x14ac:dyDescent="0.2">
      <c r="A277" s="86" t="s">
        <v>1982</v>
      </c>
      <c r="B277" s="12">
        <v>111</v>
      </c>
      <c r="C277" s="15" t="s">
        <v>39</v>
      </c>
      <c r="D277" s="15">
        <v>2800</v>
      </c>
      <c r="E277" s="13" t="s">
        <v>40</v>
      </c>
    </row>
    <row r="278" spans="1:5" ht="15" customHeight="1" x14ac:dyDescent="0.2">
      <c r="A278" s="86" t="s">
        <v>1983</v>
      </c>
      <c r="B278" s="12">
        <v>54</v>
      </c>
      <c r="C278" s="15">
        <v>2000</v>
      </c>
      <c r="D278" s="12" t="s">
        <v>1984</v>
      </c>
      <c r="E278" s="13">
        <v>15</v>
      </c>
    </row>
    <row r="279" spans="1:5" ht="15" customHeight="1" x14ac:dyDescent="0.2">
      <c r="A279" s="86" t="s">
        <v>1985</v>
      </c>
      <c r="B279" s="12">
        <v>111</v>
      </c>
      <c r="C279" s="15">
        <v>1200</v>
      </c>
      <c r="D279" s="12" t="s">
        <v>662</v>
      </c>
      <c r="E279" s="13">
        <v>16.7</v>
      </c>
    </row>
    <row r="280" spans="1:5" ht="15" customHeight="1" x14ac:dyDescent="0.2">
      <c r="A280" s="86" t="s">
        <v>1901</v>
      </c>
      <c r="B280" s="12">
        <v>139</v>
      </c>
      <c r="C280" s="15">
        <v>3000</v>
      </c>
      <c r="D280" s="12" t="s">
        <v>1931</v>
      </c>
      <c r="E280" s="13">
        <v>-13.3</v>
      </c>
    </row>
    <row r="281" spans="1:5" ht="15" customHeight="1" x14ac:dyDescent="0.2">
      <c r="A281" s="86" t="s">
        <v>1986</v>
      </c>
      <c r="B281" s="12">
        <v>113</v>
      </c>
      <c r="C281" s="15" t="s">
        <v>39</v>
      </c>
      <c r="D281" s="12" t="s">
        <v>1987</v>
      </c>
      <c r="E281" s="13" t="s">
        <v>40</v>
      </c>
    </row>
    <row r="282" spans="1:5" ht="15" customHeight="1" x14ac:dyDescent="0.2">
      <c r="A282" s="86" t="s">
        <v>1988</v>
      </c>
      <c r="B282" s="12">
        <v>116</v>
      </c>
      <c r="C282" s="15">
        <v>3500</v>
      </c>
      <c r="D282" s="12" t="s">
        <v>1989</v>
      </c>
      <c r="E282" s="13">
        <v>11.42</v>
      </c>
    </row>
    <row r="283" spans="1:5" ht="15" customHeight="1" x14ac:dyDescent="0.2">
      <c r="A283" s="86" t="s">
        <v>1990</v>
      </c>
      <c r="B283" s="12">
        <v>111</v>
      </c>
      <c r="C283" s="12" t="s">
        <v>827</v>
      </c>
      <c r="D283" s="12" t="s">
        <v>1991</v>
      </c>
      <c r="E283" s="13">
        <v>8.6999999999999993</v>
      </c>
    </row>
    <row r="284" spans="1:5" ht="15" customHeight="1" x14ac:dyDescent="0.2">
      <c r="A284" s="86" t="s">
        <v>1992</v>
      </c>
      <c r="B284" s="12">
        <v>110</v>
      </c>
      <c r="C284" s="12" t="s">
        <v>1993</v>
      </c>
      <c r="D284" s="12" t="s">
        <v>1993</v>
      </c>
      <c r="E284" s="13" t="s">
        <v>0</v>
      </c>
    </row>
    <row r="285" spans="1:5" ht="15" customHeight="1" x14ac:dyDescent="0.2">
      <c r="A285" s="86" t="s">
        <v>1994</v>
      </c>
      <c r="B285" s="12">
        <v>130</v>
      </c>
      <c r="C285" s="12" t="s">
        <v>39</v>
      </c>
      <c r="D285" s="15">
        <v>4400</v>
      </c>
      <c r="E285" s="13" t="s">
        <v>40</v>
      </c>
    </row>
    <row r="286" spans="1:5" ht="15" customHeight="1" x14ac:dyDescent="0.2">
      <c r="A286" s="86" t="s">
        <v>1920</v>
      </c>
      <c r="B286" s="12">
        <v>143</v>
      </c>
      <c r="C286" s="12" t="s">
        <v>1995</v>
      </c>
      <c r="D286" s="12" t="s">
        <v>1995</v>
      </c>
      <c r="E286" s="13" t="s">
        <v>0</v>
      </c>
    </row>
    <row r="287" spans="1:5" ht="15" customHeight="1" x14ac:dyDescent="0.2">
      <c r="A287" s="86" t="s">
        <v>1996</v>
      </c>
      <c r="B287" s="12">
        <v>104</v>
      </c>
      <c r="C287" s="15">
        <v>2800</v>
      </c>
      <c r="D287" s="12" t="s">
        <v>1146</v>
      </c>
      <c r="E287" s="13">
        <v>3.6</v>
      </c>
    </row>
    <row r="288" spans="1:5" ht="15" customHeight="1" x14ac:dyDescent="0.2">
      <c r="A288" s="86" t="s">
        <v>1997</v>
      </c>
      <c r="B288" s="12">
        <v>131</v>
      </c>
      <c r="C288" s="15">
        <v>2600</v>
      </c>
      <c r="D288" s="12" t="s">
        <v>1998</v>
      </c>
      <c r="E288" s="13">
        <v>7.7</v>
      </c>
    </row>
    <row r="289" spans="1:5" ht="15" customHeight="1" x14ac:dyDescent="0.2">
      <c r="A289" s="86" t="s">
        <v>1999</v>
      </c>
      <c r="B289" s="12">
        <v>52</v>
      </c>
      <c r="C289" s="15" t="s">
        <v>2000</v>
      </c>
      <c r="D289" s="12" t="s">
        <v>2000</v>
      </c>
      <c r="E289" s="13" t="s">
        <v>0</v>
      </c>
    </row>
    <row r="290" spans="1:5" ht="15" customHeight="1" x14ac:dyDescent="0.2">
      <c r="A290" s="86" t="s">
        <v>2001</v>
      </c>
      <c r="B290" s="12">
        <v>56</v>
      </c>
      <c r="C290" s="15" t="s">
        <v>786</v>
      </c>
      <c r="D290" s="12" t="s">
        <v>786</v>
      </c>
      <c r="E290" s="13" t="s">
        <v>0</v>
      </c>
    </row>
    <row r="291" spans="1:5" ht="15" customHeight="1" x14ac:dyDescent="0.2">
      <c r="A291" s="86"/>
      <c r="B291" s="12">
        <v>111</v>
      </c>
      <c r="C291" s="15" t="s">
        <v>39</v>
      </c>
      <c r="D291" s="12" t="s">
        <v>2002</v>
      </c>
      <c r="E291" s="13" t="s">
        <v>40</v>
      </c>
    </row>
    <row r="292" spans="1:5" ht="15" customHeight="1" x14ac:dyDescent="0.2">
      <c r="A292" s="86" t="s">
        <v>2003</v>
      </c>
      <c r="B292" s="12">
        <v>105</v>
      </c>
      <c r="C292" s="12" t="s">
        <v>2004</v>
      </c>
      <c r="D292" s="12" t="s">
        <v>2004</v>
      </c>
      <c r="E292" s="13" t="s">
        <v>0</v>
      </c>
    </row>
    <row r="293" spans="1:5" ht="15" customHeight="1" x14ac:dyDescent="0.2">
      <c r="A293" s="86" t="s">
        <v>2005</v>
      </c>
      <c r="B293" s="12">
        <v>111</v>
      </c>
      <c r="C293" s="12" t="s">
        <v>1157</v>
      </c>
      <c r="D293" s="12" t="s">
        <v>1157</v>
      </c>
      <c r="E293" s="13" t="s">
        <v>0</v>
      </c>
    </row>
    <row r="294" spans="1:5" ht="15" customHeight="1" x14ac:dyDescent="0.2">
      <c r="A294" s="86"/>
      <c r="B294" s="12">
        <v>140</v>
      </c>
      <c r="C294" s="15">
        <v>4500</v>
      </c>
      <c r="D294" s="12" t="s">
        <v>1989</v>
      </c>
      <c r="E294" s="13">
        <v>-11.1</v>
      </c>
    </row>
    <row r="295" spans="1:5" ht="15" customHeight="1" x14ac:dyDescent="0.2">
      <c r="A295" s="86" t="s">
        <v>1866</v>
      </c>
      <c r="B295" s="12">
        <v>111</v>
      </c>
      <c r="C295" s="15">
        <v>2500</v>
      </c>
      <c r="D295" s="15">
        <v>2500</v>
      </c>
      <c r="E295" s="13" t="s">
        <v>0</v>
      </c>
    </row>
    <row r="296" spans="1:5" ht="15" customHeight="1" x14ac:dyDescent="0.2">
      <c r="A296" s="86" t="s">
        <v>787</v>
      </c>
      <c r="B296" s="12">
        <v>143</v>
      </c>
      <c r="C296" s="15" t="s">
        <v>39</v>
      </c>
      <c r="D296" s="15">
        <v>4000</v>
      </c>
      <c r="E296" s="13" t="s">
        <v>40</v>
      </c>
    </row>
    <row r="297" spans="1:5" ht="15" customHeight="1" x14ac:dyDescent="0.2">
      <c r="A297" s="86" t="s">
        <v>2006</v>
      </c>
      <c r="C297" s="15" t="s">
        <v>39</v>
      </c>
      <c r="D297" s="15">
        <v>1700</v>
      </c>
      <c r="E297" s="13" t="s">
        <v>40</v>
      </c>
    </row>
    <row r="298" spans="1:5" ht="15" customHeight="1" x14ac:dyDescent="0.2">
      <c r="A298" s="86" t="s">
        <v>2007</v>
      </c>
      <c r="B298" s="12">
        <v>112</v>
      </c>
      <c r="C298" s="15" t="s">
        <v>39</v>
      </c>
      <c r="D298" s="15">
        <v>3200</v>
      </c>
      <c r="E298" s="13" t="s">
        <v>40</v>
      </c>
    </row>
    <row r="299" spans="1:5" ht="15" customHeight="1" x14ac:dyDescent="0.2">
      <c r="A299" s="86" t="s">
        <v>2008</v>
      </c>
      <c r="B299" s="12">
        <v>88</v>
      </c>
      <c r="C299" s="15" t="s">
        <v>39</v>
      </c>
      <c r="D299" s="15">
        <v>3000</v>
      </c>
      <c r="E299" s="13" t="s">
        <v>40</v>
      </c>
    </row>
    <row r="300" spans="1:5" ht="15" customHeight="1" x14ac:dyDescent="0.2">
      <c r="A300" s="86" t="s">
        <v>1713</v>
      </c>
      <c r="B300" s="12">
        <v>140</v>
      </c>
      <c r="C300" s="15" t="s">
        <v>39</v>
      </c>
      <c r="D300" s="12" t="s">
        <v>1162</v>
      </c>
      <c r="E300" s="13" t="s">
        <v>40</v>
      </c>
    </row>
    <row r="301" spans="1:5" ht="15" customHeight="1" x14ac:dyDescent="0.2">
      <c r="A301" s="86" t="s">
        <v>1837</v>
      </c>
      <c r="B301" s="12">
        <v>125</v>
      </c>
      <c r="C301" s="15" t="s">
        <v>39</v>
      </c>
      <c r="D301" s="15">
        <v>2800</v>
      </c>
      <c r="E301" s="13" t="s">
        <v>40</v>
      </c>
    </row>
    <row r="302" spans="1:5" ht="15" customHeight="1" x14ac:dyDescent="0.2">
      <c r="A302" s="86" t="s">
        <v>1875</v>
      </c>
      <c r="B302" s="12">
        <v>98</v>
      </c>
      <c r="C302" s="15" t="s">
        <v>39</v>
      </c>
      <c r="D302" s="12" t="s">
        <v>864</v>
      </c>
      <c r="E302" s="13" t="s">
        <v>40</v>
      </c>
    </row>
    <row r="303" spans="1:5" ht="15" customHeight="1" x14ac:dyDescent="0.2">
      <c r="A303" s="86" t="s">
        <v>2009</v>
      </c>
      <c r="B303" s="12">
        <v>139</v>
      </c>
      <c r="C303" s="15">
        <v>2500</v>
      </c>
      <c r="D303" s="15">
        <v>2500</v>
      </c>
      <c r="E303" s="13" t="s">
        <v>0</v>
      </c>
    </row>
    <row r="304" spans="1:5" ht="15" customHeight="1" x14ac:dyDescent="0.2">
      <c r="A304" s="86" t="s">
        <v>1716</v>
      </c>
      <c r="B304" s="12">
        <v>116</v>
      </c>
      <c r="C304" s="15" t="s">
        <v>746</v>
      </c>
      <c r="D304" s="12" t="s">
        <v>746</v>
      </c>
      <c r="E304" s="13" t="s">
        <v>0</v>
      </c>
    </row>
    <row r="305" spans="1:5" ht="15" customHeight="1" x14ac:dyDescent="0.2">
      <c r="A305" s="86" t="s">
        <v>2010</v>
      </c>
      <c r="B305" s="12">
        <v>135</v>
      </c>
      <c r="C305" s="15" t="s">
        <v>1419</v>
      </c>
      <c r="D305" s="12" t="s">
        <v>2011</v>
      </c>
      <c r="E305" s="13">
        <v>4.2</v>
      </c>
    </row>
    <row r="306" spans="1:5" ht="15" customHeight="1" x14ac:dyDescent="0.2">
      <c r="A306" s="86" t="s">
        <v>1772</v>
      </c>
      <c r="B306" s="12">
        <v>124</v>
      </c>
      <c r="C306" s="15">
        <v>4400</v>
      </c>
      <c r="D306" s="15">
        <v>4400</v>
      </c>
      <c r="E306" s="13" t="s">
        <v>0</v>
      </c>
    </row>
    <row r="307" spans="1:5" ht="15" customHeight="1" x14ac:dyDescent="0.2">
      <c r="A307" s="86" t="s">
        <v>1724</v>
      </c>
      <c r="B307" s="12">
        <v>111</v>
      </c>
      <c r="C307" s="15">
        <v>1700</v>
      </c>
      <c r="D307" s="15">
        <v>1700</v>
      </c>
      <c r="E307" s="13" t="s">
        <v>0</v>
      </c>
    </row>
    <row r="308" spans="1:5" ht="15" customHeight="1" x14ac:dyDescent="0.2">
      <c r="A308" s="86" t="s">
        <v>1726</v>
      </c>
      <c r="B308" s="12">
        <v>111</v>
      </c>
      <c r="C308" s="15" t="s">
        <v>39</v>
      </c>
      <c r="D308" s="12" t="s">
        <v>1081</v>
      </c>
      <c r="E308" s="13" t="s">
        <v>40</v>
      </c>
    </row>
    <row r="309" spans="1:5" ht="15" customHeight="1" x14ac:dyDescent="0.2">
      <c r="A309" s="86" t="s">
        <v>328</v>
      </c>
      <c r="B309" s="12">
        <v>133</v>
      </c>
      <c r="C309" s="12">
        <v>2200</v>
      </c>
      <c r="D309" s="15">
        <v>2200</v>
      </c>
      <c r="E309" s="13" t="s">
        <v>0</v>
      </c>
    </row>
    <row r="310" spans="1:5" ht="15" customHeight="1" x14ac:dyDescent="0.2">
      <c r="A310" s="86" t="s">
        <v>1843</v>
      </c>
      <c r="B310" s="12">
        <v>116</v>
      </c>
      <c r="C310" s="15">
        <v>5500</v>
      </c>
      <c r="D310" s="12" t="s">
        <v>2012</v>
      </c>
      <c r="E310" s="13">
        <v>-9.1</v>
      </c>
    </row>
    <row r="311" spans="1:5" ht="15" customHeight="1" x14ac:dyDescent="0.2">
      <c r="A311" s="86" t="s">
        <v>1853</v>
      </c>
      <c r="B311" s="12">
        <v>139</v>
      </c>
      <c r="C311" s="12" t="s">
        <v>39</v>
      </c>
      <c r="D311" s="15">
        <v>2300</v>
      </c>
      <c r="E311" s="13" t="s">
        <v>40</v>
      </c>
    </row>
    <row r="312" spans="1:5" ht="15" customHeight="1" x14ac:dyDescent="0.2">
      <c r="A312" s="86" t="s">
        <v>1728</v>
      </c>
      <c r="B312" s="12">
        <v>120</v>
      </c>
      <c r="C312" s="15">
        <v>2200</v>
      </c>
      <c r="D312" s="12" t="s">
        <v>992</v>
      </c>
      <c r="E312" s="13">
        <v>13.6</v>
      </c>
    </row>
    <row r="313" spans="1:5" ht="15" customHeight="1" x14ac:dyDescent="0.2">
      <c r="A313" s="86" t="s">
        <v>2013</v>
      </c>
      <c r="B313" s="12">
        <v>120</v>
      </c>
      <c r="C313" s="12" t="s">
        <v>39</v>
      </c>
      <c r="D313" s="12" t="s">
        <v>2014</v>
      </c>
      <c r="E313" s="13" t="s">
        <v>40</v>
      </c>
    </row>
    <row r="314" spans="1:5" ht="15" customHeight="1" x14ac:dyDescent="0.2">
      <c r="A314" s="14"/>
    </row>
    <row r="315" spans="1:5" ht="15" customHeight="1" x14ac:dyDescent="0.2">
      <c r="A315" s="8" t="s">
        <v>406</v>
      </c>
      <c r="C315" s="15"/>
    </row>
    <row r="316" spans="1:5" ht="15" customHeight="1" x14ac:dyDescent="0.2">
      <c r="A316" s="86" t="s">
        <v>1221</v>
      </c>
      <c r="B316" s="12">
        <v>117</v>
      </c>
      <c r="C316" s="15" t="s">
        <v>1222</v>
      </c>
      <c r="D316" s="15" t="s">
        <v>1222</v>
      </c>
      <c r="E316" s="13" t="s">
        <v>0</v>
      </c>
    </row>
    <row r="317" spans="1:5" ht="15" customHeight="1" x14ac:dyDescent="0.2">
      <c r="A317" s="86" t="s">
        <v>1223</v>
      </c>
      <c r="B317" s="12">
        <v>117</v>
      </c>
      <c r="C317" s="15">
        <v>4000</v>
      </c>
      <c r="D317" s="15">
        <v>4000</v>
      </c>
      <c r="E317" s="13" t="s">
        <v>0</v>
      </c>
    </row>
    <row r="318" spans="1:5" ht="15" customHeight="1" x14ac:dyDescent="0.2">
      <c r="A318" s="86" t="s">
        <v>1224</v>
      </c>
      <c r="B318" s="12">
        <v>108</v>
      </c>
      <c r="C318" s="15">
        <v>3600</v>
      </c>
      <c r="D318" s="15">
        <v>3600</v>
      </c>
      <c r="E318" s="13" t="s">
        <v>0</v>
      </c>
    </row>
    <row r="319" spans="1:5" ht="15" customHeight="1" x14ac:dyDescent="0.2">
      <c r="A319" s="86" t="s">
        <v>1225</v>
      </c>
      <c r="B319" s="12">
        <v>122</v>
      </c>
      <c r="C319" s="15">
        <v>4000</v>
      </c>
      <c r="D319" s="15">
        <v>4000</v>
      </c>
      <c r="E319" s="13" t="s">
        <v>0</v>
      </c>
    </row>
    <row r="320" spans="1:5" ht="15" customHeight="1" x14ac:dyDescent="0.2">
      <c r="A320" s="86" t="s">
        <v>1226</v>
      </c>
      <c r="B320" s="12">
        <v>93</v>
      </c>
      <c r="C320" s="15" t="s">
        <v>1227</v>
      </c>
      <c r="D320" s="15" t="s">
        <v>1182</v>
      </c>
      <c r="E320" s="13">
        <v>-4.5454545454545459</v>
      </c>
    </row>
    <row r="321" spans="1:5" ht="15" customHeight="1" x14ac:dyDescent="0.2">
      <c r="A321" s="14"/>
      <c r="C321" s="15"/>
    </row>
    <row r="322" spans="1:5" ht="15" customHeight="1" x14ac:dyDescent="0.2">
      <c r="A322" s="8" t="s">
        <v>81</v>
      </c>
      <c r="C322" s="15"/>
    </row>
    <row r="323" spans="1:5" ht="15" customHeight="1" x14ac:dyDescent="0.2">
      <c r="A323" s="86" t="s">
        <v>1228</v>
      </c>
      <c r="B323" s="12">
        <v>116</v>
      </c>
      <c r="C323" s="15" t="s">
        <v>1229</v>
      </c>
      <c r="D323" s="15" t="s">
        <v>1229</v>
      </c>
      <c r="E323" s="13" t="s">
        <v>0</v>
      </c>
    </row>
    <row r="324" spans="1:5" ht="15" customHeight="1" x14ac:dyDescent="0.2">
      <c r="A324" s="14"/>
      <c r="C324" s="15"/>
    </row>
    <row r="325" spans="1:5" ht="15" customHeight="1" x14ac:dyDescent="0.2">
      <c r="A325" s="8" t="s">
        <v>109</v>
      </c>
      <c r="C325" s="15"/>
    </row>
    <row r="326" spans="1:5" ht="15" customHeight="1" x14ac:dyDescent="0.2">
      <c r="A326" s="86" t="s">
        <v>253</v>
      </c>
      <c r="B326" s="12">
        <v>111</v>
      </c>
      <c r="C326" s="15" t="s">
        <v>985</v>
      </c>
      <c r="D326" s="15" t="s">
        <v>985</v>
      </c>
      <c r="E326" s="13" t="s">
        <v>0</v>
      </c>
    </row>
    <row r="327" spans="1:5" ht="15" customHeight="1" x14ac:dyDescent="0.2">
      <c r="A327" s="86" t="s">
        <v>1230</v>
      </c>
      <c r="B327" s="12">
        <v>130</v>
      </c>
      <c r="C327" s="15">
        <v>3400</v>
      </c>
      <c r="D327" s="15">
        <v>3400</v>
      </c>
      <c r="E327" s="13" t="s">
        <v>0</v>
      </c>
    </row>
    <row r="328" spans="1:5" ht="15" customHeight="1" x14ac:dyDescent="0.2">
      <c r="A328" s="86" t="s">
        <v>1231</v>
      </c>
      <c r="B328" s="12">
        <v>85</v>
      </c>
      <c r="C328" s="15">
        <v>1800</v>
      </c>
      <c r="D328" s="15">
        <v>1800</v>
      </c>
      <c r="E328" s="13" t="s">
        <v>0</v>
      </c>
    </row>
    <row r="329" spans="1:5" ht="15" customHeight="1" x14ac:dyDescent="0.2">
      <c r="A329" s="86"/>
      <c r="B329" s="12">
        <v>149</v>
      </c>
      <c r="C329" s="15" t="s">
        <v>2304</v>
      </c>
      <c r="D329" s="15" t="s">
        <v>2304</v>
      </c>
      <c r="E329" s="13" t="s">
        <v>0</v>
      </c>
    </row>
    <row r="330" spans="1:5" ht="15" customHeight="1" x14ac:dyDescent="0.2">
      <c r="A330" s="86" t="s">
        <v>1232</v>
      </c>
      <c r="B330" s="12">
        <v>70</v>
      </c>
      <c r="C330" s="15">
        <v>1650</v>
      </c>
      <c r="D330" s="15">
        <v>1650</v>
      </c>
      <c r="E330" s="13" t="s">
        <v>0</v>
      </c>
    </row>
    <row r="331" spans="1:5" ht="15" customHeight="1" x14ac:dyDescent="0.2">
      <c r="A331" s="14"/>
      <c r="C331" s="15"/>
    </row>
    <row r="332" spans="1:5" ht="15" customHeight="1" x14ac:dyDescent="0.2">
      <c r="A332" s="8" t="s">
        <v>84</v>
      </c>
      <c r="C332" s="15"/>
    </row>
    <row r="333" spans="1:5" ht="15" customHeight="1" x14ac:dyDescent="0.2">
      <c r="A333" s="86" t="s">
        <v>1233</v>
      </c>
      <c r="B333" s="12">
        <v>116</v>
      </c>
      <c r="C333" s="15" t="s">
        <v>1234</v>
      </c>
      <c r="D333" s="15">
        <v>3600</v>
      </c>
      <c r="E333" s="13">
        <v>-8.8607594936708853</v>
      </c>
    </row>
    <row r="334" spans="1:5" ht="15" customHeight="1" x14ac:dyDescent="0.2">
      <c r="A334" s="86" t="s">
        <v>1235</v>
      </c>
      <c r="B334" s="12">
        <v>112</v>
      </c>
      <c r="C334" s="15" t="s">
        <v>1121</v>
      </c>
      <c r="D334" s="15" t="s">
        <v>1121</v>
      </c>
      <c r="E334" s="13" t="s">
        <v>0</v>
      </c>
    </row>
    <row r="335" spans="1:5" ht="15" customHeight="1" x14ac:dyDescent="0.2">
      <c r="A335" s="86" t="s">
        <v>1236</v>
      </c>
      <c r="B335" s="12">
        <v>111</v>
      </c>
      <c r="C335" s="15" t="s">
        <v>1162</v>
      </c>
      <c r="D335" s="12" t="s">
        <v>1162</v>
      </c>
      <c r="E335" s="13" t="s">
        <v>0</v>
      </c>
    </row>
    <row r="336" spans="1:5" ht="15" customHeight="1" x14ac:dyDescent="0.2">
      <c r="A336" s="86" t="s">
        <v>1237</v>
      </c>
      <c r="B336" s="12">
        <v>113</v>
      </c>
      <c r="C336" s="15">
        <v>1000</v>
      </c>
      <c r="D336" s="15">
        <v>1000</v>
      </c>
      <c r="E336" s="13" t="s">
        <v>0</v>
      </c>
    </row>
    <row r="337" spans="1:5" ht="15" customHeight="1" x14ac:dyDescent="0.2">
      <c r="A337" s="86" t="s">
        <v>1238</v>
      </c>
      <c r="B337" s="12">
        <v>111</v>
      </c>
      <c r="C337" s="15" t="s">
        <v>1239</v>
      </c>
      <c r="D337" s="15" t="s">
        <v>1240</v>
      </c>
      <c r="E337" s="13">
        <v>-17.333333333333336</v>
      </c>
    </row>
    <row r="338" spans="1:5" ht="15" customHeight="1" x14ac:dyDescent="0.2">
      <c r="A338" s="86" t="s">
        <v>1241</v>
      </c>
      <c r="B338" s="12">
        <v>91</v>
      </c>
      <c r="C338" s="15" t="s">
        <v>1242</v>
      </c>
      <c r="D338" s="15">
        <v>2750</v>
      </c>
      <c r="E338" s="13">
        <v>5.5</v>
      </c>
    </row>
    <row r="339" spans="1:5" ht="15" customHeight="1" x14ac:dyDescent="0.2">
      <c r="A339" s="86" t="s">
        <v>1243</v>
      </c>
      <c r="B339" s="12">
        <v>108</v>
      </c>
      <c r="C339" s="15">
        <v>3000</v>
      </c>
      <c r="D339" s="15">
        <v>3000</v>
      </c>
      <c r="E339" s="12" t="s">
        <v>0</v>
      </c>
    </row>
    <row r="340" spans="1:5" ht="15" customHeight="1" x14ac:dyDescent="0.2">
      <c r="A340" s="86" t="s">
        <v>1244</v>
      </c>
      <c r="B340" s="12">
        <v>86</v>
      </c>
      <c r="C340" s="15">
        <v>2900</v>
      </c>
      <c r="D340" s="15">
        <v>2900</v>
      </c>
      <c r="E340" s="12" t="s">
        <v>0</v>
      </c>
    </row>
    <row r="341" spans="1:5" ht="15" customHeight="1" x14ac:dyDescent="0.2">
      <c r="A341" s="86"/>
      <c r="B341" s="12">
        <v>111</v>
      </c>
      <c r="C341" s="15">
        <v>2600</v>
      </c>
      <c r="D341" s="15">
        <v>2600</v>
      </c>
      <c r="E341" s="12" t="s">
        <v>0</v>
      </c>
    </row>
    <row r="342" spans="1:5" ht="15" customHeight="1" x14ac:dyDescent="0.2">
      <c r="A342" s="86" t="s">
        <v>1245</v>
      </c>
      <c r="B342" s="16">
        <v>111</v>
      </c>
      <c r="C342" s="15">
        <v>1500</v>
      </c>
      <c r="D342" s="15">
        <v>1400</v>
      </c>
      <c r="E342" s="13">
        <v>-6.666666666666667</v>
      </c>
    </row>
    <row r="343" spans="1:5" ht="15" customHeight="1" x14ac:dyDescent="0.2">
      <c r="A343" s="86" t="s">
        <v>1246</v>
      </c>
      <c r="B343" s="12">
        <v>93</v>
      </c>
      <c r="C343" s="15">
        <v>1500</v>
      </c>
      <c r="D343" s="12" t="s">
        <v>800</v>
      </c>
      <c r="E343" s="13">
        <v>3.3333333333333335</v>
      </c>
    </row>
    <row r="344" spans="1:5" ht="15" customHeight="1" x14ac:dyDescent="0.2">
      <c r="A344" s="86" t="s">
        <v>609</v>
      </c>
      <c r="B344" s="12">
        <v>116</v>
      </c>
      <c r="C344" s="15">
        <v>2500</v>
      </c>
      <c r="D344" s="15">
        <v>2500</v>
      </c>
      <c r="E344" s="12" t="s">
        <v>0</v>
      </c>
    </row>
    <row r="345" spans="1:5" ht="15" customHeight="1" x14ac:dyDescent="0.2">
      <c r="A345" s="86" t="s">
        <v>1247</v>
      </c>
      <c r="B345" s="16">
        <v>116</v>
      </c>
      <c r="C345" s="15">
        <v>2000</v>
      </c>
      <c r="D345" s="15">
        <v>1700</v>
      </c>
      <c r="E345" s="13">
        <v>-15</v>
      </c>
    </row>
    <row r="346" spans="1:5" ht="15" customHeight="1" x14ac:dyDescent="0.2">
      <c r="A346" s="86" t="s">
        <v>258</v>
      </c>
      <c r="B346" s="12">
        <v>111</v>
      </c>
      <c r="C346" s="15">
        <v>1500</v>
      </c>
      <c r="D346" s="15">
        <v>1500</v>
      </c>
      <c r="E346" s="12" t="s">
        <v>0</v>
      </c>
    </row>
    <row r="347" spans="1:5" ht="15" customHeight="1" x14ac:dyDescent="0.2">
      <c r="A347" s="86" t="s">
        <v>1248</v>
      </c>
      <c r="B347" s="16">
        <v>111</v>
      </c>
      <c r="C347" s="15">
        <v>2200</v>
      </c>
      <c r="D347" s="15">
        <v>2200</v>
      </c>
      <c r="E347" s="13" t="s">
        <v>0</v>
      </c>
    </row>
  </sheetData>
  <mergeCells count="4">
    <mergeCell ref="E5:E6"/>
    <mergeCell ref="A5:A6"/>
    <mergeCell ref="B5:B6"/>
    <mergeCell ref="C5:D5"/>
  </mergeCells>
  <phoneticPr fontId="0" type="noConversion"/>
  <hyperlinks>
    <hyperlink ref="A78" r:id="rId1" display="JQC@Gallery Shoppe" xr:uid="{F44F9C35-28CB-44C4-9F54-8458764078AF}"/>
  </hyperlinks>
  <pageMargins left="0.62992125984251968" right="0.55118110236220474" top="0.39370078740157483" bottom="0.98425196850393704" header="0.51181102362204722" footer="0.51181102362204722"/>
  <pageSetup paperSize="9" scale="67" orientation="portrait" cellComments="asDisplayed" r:id="rId2"/>
  <headerFooter alignWithMargins="0">
    <oddFooter>Page &amp;P of &amp;N</oddFooter>
  </headerFooter>
  <rowBreaks count="2" manualBreakCount="2">
    <brk id="263" max="4" man="1"/>
    <brk id="324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E25"/>
  <sheetViews>
    <sheetView zoomScaleNormal="100" zoomScaleSheetLayoutView="100" workbookViewId="0"/>
  </sheetViews>
  <sheetFormatPr defaultColWidth="9.140625" defaultRowHeight="14.25" x14ac:dyDescent="0.2"/>
  <cols>
    <col min="1" max="1" width="44.28515625" style="14" customWidth="1"/>
    <col min="2" max="2" width="20.7109375" style="14" customWidth="1"/>
    <col min="3" max="4" width="22.7109375" style="14" customWidth="1"/>
    <col min="5" max="5" width="20.7109375" style="14" customWidth="1"/>
    <col min="6" max="6" width="17" style="14" customWidth="1"/>
    <col min="7" max="16384" width="9.140625" style="14"/>
  </cols>
  <sheetData>
    <row r="1" spans="1:5" ht="15" x14ac:dyDescent="0.2">
      <c r="A1" s="9" t="s">
        <v>2297</v>
      </c>
      <c r="B1" s="15"/>
      <c r="C1" s="15"/>
      <c r="D1" s="15"/>
      <c r="E1" s="13"/>
    </row>
    <row r="2" spans="1:5" ht="15" x14ac:dyDescent="0.2">
      <c r="A2" s="9" t="s">
        <v>47</v>
      </c>
      <c r="B2" s="15"/>
      <c r="C2" s="15"/>
      <c r="D2" s="15"/>
      <c r="E2" s="13"/>
    </row>
    <row r="3" spans="1:5" x14ac:dyDescent="0.2">
      <c r="A3" s="119" t="s">
        <v>55</v>
      </c>
      <c r="B3" s="15"/>
      <c r="C3" s="15"/>
      <c r="D3" s="15"/>
      <c r="E3" s="13"/>
    </row>
    <row r="4" spans="1:5" x14ac:dyDescent="0.2">
      <c r="A4" s="119"/>
      <c r="B4" s="15"/>
      <c r="C4" s="15"/>
      <c r="D4" s="15"/>
      <c r="E4" s="13"/>
    </row>
    <row r="5" spans="1:5" ht="39.950000000000003" customHeight="1" x14ac:dyDescent="0.2">
      <c r="A5" s="188" t="s">
        <v>30</v>
      </c>
      <c r="B5" s="195" t="s">
        <v>37</v>
      </c>
      <c r="C5" s="189" t="s">
        <v>4</v>
      </c>
      <c r="D5" s="189"/>
      <c r="E5" s="190" t="s">
        <v>5</v>
      </c>
    </row>
    <row r="6" spans="1:5" ht="39.950000000000003" customHeight="1" x14ac:dyDescent="0.2">
      <c r="A6" s="188"/>
      <c r="B6" s="195"/>
      <c r="C6" s="79">
        <v>2024</v>
      </c>
      <c r="D6" s="79">
        <v>2025</v>
      </c>
      <c r="E6" s="190"/>
    </row>
    <row r="8" spans="1:5" ht="15" x14ac:dyDescent="0.2">
      <c r="A8" s="118" t="s">
        <v>70</v>
      </c>
    </row>
    <row r="9" spans="1:5" x14ac:dyDescent="0.2">
      <c r="A9" s="86" t="s">
        <v>213</v>
      </c>
      <c r="B9" s="10">
        <v>31</v>
      </c>
      <c r="C9" s="11" t="s">
        <v>214</v>
      </c>
      <c r="D9" s="10">
        <v>320000</v>
      </c>
      <c r="E9" s="22">
        <f>((D9-291500)/291500)*100</f>
        <v>9.7770154373927962</v>
      </c>
    </row>
    <row r="10" spans="1:5" x14ac:dyDescent="0.2">
      <c r="A10" s="86"/>
      <c r="B10" s="10">
        <v>41</v>
      </c>
      <c r="C10" s="11" t="s">
        <v>215</v>
      </c>
      <c r="D10" s="10">
        <v>400000</v>
      </c>
      <c r="E10" s="22">
        <f>((D10-377500)/377500)*100</f>
        <v>5.9602649006622519</v>
      </c>
    </row>
    <row r="11" spans="1:5" x14ac:dyDescent="0.2">
      <c r="A11" s="86" t="s">
        <v>216</v>
      </c>
      <c r="B11" s="10">
        <v>41</v>
      </c>
      <c r="C11" s="11" t="s">
        <v>39</v>
      </c>
      <c r="D11" s="10">
        <v>429000</v>
      </c>
      <c r="E11" s="11" t="s">
        <v>40</v>
      </c>
    </row>
    <row r="12" spans="1:5" x14ac:dyDescent="0.2">
      <c r="A12" s="86" t="s">
        <v>217</v>
      </c>
      <c r="B12" s="10">
        <v>49</v>
      </c>
      <c r="C12" s="11" t="s">
        <v>218</v>
      </c>
      <c r="D12" s="11" t="s">
        <v>219</v>
      </c>
      <c r="E12" s="22">
        <f>((597296-634167)/634167)*100</f>
        <v>-5.8140836719665323</v>
      </c>
    </row>
    <row r="13" spans="1:5" x14ac:dyDescent="0.2">
      <c r="A13" s="86"/>
      <c r="B13" s="10">
        <v>65</v>
      </c>
      <c r="C13" s="10">
        <v>754000</v>
      </c>
      <c r="D13" s="10">
        <v>754000</v>
      </c>
      <c r="E13" s="22" t="s">
        <v>0</v>
      </c>
    </row>
    <row r="14" spans="1:5" x14ac:dyDescent="0.2">
      <c r="A14" s="86" t="s">
        <v>220</v>
      </c>
      <c r="B14" s="10">
        <v>49</v>
      </c>
      <c r="C14" s="11" t="s">
        <v>221</v>
      </c>
      <c r="D14" s="10">
        <v>600000</v>
      </c>
      <c r="E14" s="22">
        <f>((D14-621250)/621250)*100</f>
        <v>-3.4205231388329982</v>
      </c>
    </row>
    <row r="15" spans="1:5" x14ac:dyDescent="0.2">
      <c r="A15" s="86"/>
      <c r="B15" s="10">
        <v>65</v>
      </c>
      <c r="C15" s="11" t="s">
        <v>39</v>
      </c>
      <c r="D15" s="11" t="s">
        <v>222</v>
      </c>
      <c r="E15" s="22" t="s">
        <v>40</v>
      </c>
    </row>
    <row r="16" spans="1:5" x14ac:dyDescent="0.2">
      <c r="A16" s="86" t="s">
        <v>223</v>
      </c>
      <c r="B16" s="10">
        <v>38</v>
      </c>
      <c r="C16" s="11" t="s">
        <v>39</v>
      </c>
      <c r="D16" s="10">
        <v>448000</v>
      </c>
      <c r="E16" s="22" t="s">
        <v>40</v>
      </c>
    </row>
    <row r="17" spans="1:5" x14ac:dyDescent="0.2">
      <c r="A17" s="86"/>
      <c r="B17" s="10"/>
      <c r="C17" s="11"/>
      <c r="D17" s="11"/>
      <c r="E17" s="22"/>
    </row>
    <row r="18" spans="1:5" ht="15" x14ac:dyDescent="0.2">
      <c r="A18" s="118" t="s">
        <v>78</v>
      </c>
      <c r="B18" s="10"/>
      <c r="C18" s="11"/>
      <c r="D18" s="10"/>
      <c r="E18" s="11"/>
    </row>
    <row r="19" spans="1:5" x14ac:dyDescent="0.2">
      <c r="A19" s="86" t="s">
        <v>224</v>
      </c>
      <c r="B19" s="10">
        <v>29</v>
      </c>
      <c r="C19" s="11" t="s">
        <v>39</v>
      </c>
      <c r="D19" s="10">
        <v>264000</v>
      </c>
      <c r="E19" s="22" t="s">
        <v>40</v>
      </c>
    </row>
    <row r="20" spans="1:5" x14ac:dyDescent="0.2">
      <c r="B20" s="10">
        <v>90</v>
      </c>
      <c r="C20" s="10">
        <v>585000</v>
      </c>
      <c r="D20" s="10">
        <v>540000</v>
      </c>
      <c r="E20" s="22">
        <v>-7.7</v>
      </c>
    </row>
    <row r="21" spans="1:5" x14ac:dyDescent="0.2">
      <c r="B21" s="10">
        <v>96</v>
      </c>
      <c r="C21" s="10">
        <v>650000</v>
      </c>
      <c r="D21" s="10">
        <v>628000</v>
      </c>
      <c r="E21" s="22">
        <f>((D21-C21)/C21)*100</f>
        <v>-3.3846153846153846</v>
      </c>
    </row>
    <row r="22" spans="1:5" x14ac:dyDescent="0.2">
      <c r="B22" s="10">
        <v>116</v>
      </c>
      <c r="C22" s="10" t="s">
        <v>225</v>
      </c>
      <c r="D22" s="10" t="s">
        <v>226</v>
      </c>
      <c r="E22" s="22">
        <f>((689067-755000)/755000)*100</f>
        <v>-8.7328476821192051</v>
      </c>
    </row>
    <row r="23" spans="1:5" x14ac:dyDescent="0.2">
      <c r="B23" s="10">
        <v>190</v>
      </c>
      <c r="C23" s="11" t="s">
        <v>39</v>
      </c>
      <c r="D23" s="10">
        <v>1600000</v>
      </c>
      <c r="E23" s="22" t="s">
        <v>40</v>
      </c>
    </row>
    <row r="25" spans="1:5" x14ac:dyDescent="0.2">
      <c r="B25" s="10"/>
      <c r="C25" s="10"/>
      <c r="D25" s="10"/>
      <c r="E25" s="22"/>
    </row>
  </sheetData>
  <mergeCells count="4">
    <mergeCell ref="A5:A6"/>
    <mergeCell ref="B5:B6"/>
    <mergeCell ref="C5:D5"/>
    <mergeCell ref="E5:E6"/>
  </mergeCells>
  <pageMargins left="0.70866141732283472" right="0.70866141732283472" top="0.39370078740157483" bottom="0.74803149606299213" header="0.31496062992125984" footer="0.31496062992125984"/>
  <pageSetup paperSize="9" scale="67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</sheetPr>
  <dimension ref="A1:F36"/>
  <sheetViews>
    <sheetView zoomScale="90" zoomScaleNormal="90" zoomScaleSheetLayoutView="100" workbookViewId="0"/>
  </sheetViews>
  <sheetFormatPr defaultColWidth="9.140625" defaultRowHeight="15" customHeight="1" x14ac:dyDescent="0.2"/>
  <cols>
    <col min="1" max="1" width="42" style="14" bestFit="1" customWidth="1"/>
    <col min="2" max="6" width="20.7109375" style="14" customWidth="1"/>
    <col min="7" max="16384" width="9.140625" style="14"/>
  </cols>
  <sheetData>
    <row r="1" spans="1:6" ht="15" customHeight="1" x14ac:dyDescent="0.2">
      <c r="A1" s="9" t="s">
        <v>2296</v>
      </c>
      <c r="B1" s="15"/>
      <c r="C1" s="15"/>
      <c r="D1" s="15"/>
      <c r="E1" s="13"/>
    </row>
    <row r="2" spans="1:6" ht="15" customHeight="1" x14ac:dyDescent="0.2">
      <c r="A2" s="9" t="s">
        <v>46</v>
      </c>
      <c r="B2" s="15"/>
      <c r="C2" s="15"/>
      <c r="D2" s="15"/>
      <c r="E2" s="13"/>
    </row>
    <row r="3" spans="1:6" ht="15" customHeight="1" x14ac:dyDescent="0.2">
      <c r="A3" s="119" t="s">
        <v>56</v>
      </c>
      <c r="B3" s="15"/>
      <c r="C3" s="15"/>
      <c r="D3" s="15"/>
      <c r="E3" s="13"/>
    </row>
    <row r="4" spans="1:6" ht="15" customHeight="1" x14ac:dyDescent="0.2">
      <c r="A4" s="119"/>
      <c r="B4" s="15"/>
      <c r="C4" s="15"/>
      <c r="D4" s="15"/>
      <c r="E4" s="13"/>
    </row>
    <row r="5" spans="1:6" ht="39.950000000000003" customHeight="1" x14ac:dyDescent="0.2">
      <c r="A5" s="189" t="s">
        <v>30</v>
      </c>
      <c r="B5" s="189" t="s">
        <v>2294</v>
      </c>
      <c r="C5" s="189" t="s">
        <v>31</v>
      </c>
      <c r="D5" s="189"/>
      <c r="E5" s="193" t="s">
        <v>2292</v>
      </c>
      <c r="F5" s="190" t="s">
        <v>2293</v>
      </c>
    </row>
    <row r="6" spans="1:6" ht="39.950000000000003" customHeight="1" x14ac:dyDescent="0.2">
      <c r="A6" s="189"/>
      <c r="B6" s="189"/>
      <c r="C6" s="79">
        <v>2024</v>
      </c>
      <c r="D6" s="79">
        <v>2025</v>
      </c>
      <c r="E6" s="194"/>
      <c r="F6" s="190"/>
    </row>
    <row r="8" spans="1:6" ht="15" customHeight="1" x14ac:dyDescent="0.2">
      <c r="A8" s="8" t="s">
        <v>70</v>
      </c>
    </row>
    <row r="9" spans="1:6" ht="15" customHeight="1" x14ac:dyDescent="0.2">
      <c r="A9" s="86" t="s">
        <v>1057</v>
      </c>
      <c r="B9" s="16">
        <v>31</v>
      </c>
      <c r="C9" s="15" t="s">
        <v>1249</v>
      </c>
      <c r="D9" s="15" t="s">
        <v>740</v>
      </c>
      <c r="E9" s="13">
        <v>7.4074074074074066</v>
      </c>
      <c r="F9" s="30">
        <v>5.8</v>
      </c>
    </row>
    <row r="10" spans="1:6" ht="15" customHeight="1" x14ac:dyDescent="0.2">
      <c r="A10" s="86"/>
      <c r="B10" s="16">
        <v>41</v>
      </c>
      <c r="C10" s="15" t="s">
        <v>740</v>
      </c>
      <c r="D10" s="15" t="s">
        <v>740</v>
      </c>
      <c r="E10" s="13" t="s">
        <v>0</v>
      </c>
      <c r="F10" s="13">
        <v>4.0999999999999996</v>
      </c>
    </row>
    <row r="11" spans="1:6" ht="15" customHeight="1" x14ac:dyDescent="0.2">
      <c r="A11" s="86" t="s">
        <v>1250</v>
      </c>
      <c r="B11" s="16">
        <v>28</v>
      </c>
      <c r="C11" s="15">
        <v>1600</v>
      </c>
      <c r="D11" s="15">
        <v>1600</v>
      </c>
      <c r="E11" s="13" t="s">
        <v>0</v>
      </c>
      <c r="F11" s="13">
        <v>6.9</v>
      </c>
    </row>
    <row r="12" spans="1:6" ht="15" customHeight="1" x14ac:dyDescent="0.2">
      <c r="A12" s="86"/>
      <c r="B12" s="16">
        <v>46</v>
      </c>
      <c r="C12" s="15">
        <v>1500</v>
      </c>
      <c r="D12" s="15">
        <v>1500</v>
      </c>
      <c r="E12" s="13" t="s">
        <v>0</v>
      </c>
      <c r="F12" s="13">
        <v>4.3</v>
      </c>
    </row>
    <row r="13" spans="1:6" ht="15" customHeight="1" x14ac:dyDescent="0.2">
      <c r="A13" s="86"/>
      <c r="B13" s="16">
        <v>52</v>
      </c>
      <c r="C13" s="15" t="s">
        <v>1251</v>
      </c>
      <c r="D13" s="15" t="s">
        <v>1251</v>
      </c>
      <c r="E13" s="13" t="s">
        <v>0</v>
      </c>
      <c r="F13" s="13">
        <v>4.9000000000000004</v>
      </c>
    </row>
    <row r="14" spans="1:6" ht="15" customHeight="1" x14ac:dyDescent="0.2">
      <c r="A14" s="86" t="s">
        <v>216</v>
      </c>
      <c r="B14" s="16">
        <v>37</v>
      </c>
      <c r="C14" s="15" t="s">
        <v>39</v>
      </c>
      <c r="D14" s="15" t="s">
        <v>749</v>
      </c>
      <c r="E14" s="13" t="s">
        <v>40</v>
      </c>
      <c r="F14" s="13">
        <v>4.024390243902439</v>
      </c>
    </row>
    <row r="15" spans="1:6" ht="15" customHeight="1" x14ac:dyDescent="0.2">
      <c r="A15" s="86"/>
      <c r="B15" s="16">
        <v>42</v>
      </c>
      <c r="C15" s="15" t="s">
        <v>39</v>
      </c>
      <c r="D15" s="15">
        <v>1500</v>
      </c>
      <c r="E15" s="13" t="s">
        <v>40</v>
      </c>
      <c r="F15" s="13">
        <v>4.1958041958041958</v>
      </c>
    </row>
    <row r="16" spans="1:6" ht="15" customHeight="1" x14ac:dyDescent="0.2">
      <c r="A16" s="86"/>
      <c r="B16" s="16">
        <v>55</v>
      </c>
      <c r="C16" s="15" t="s">
        <v>39</v>
      </c>
      <c r="D16" s="15">
        <v>1800</v>
      </c>
      <c r="E16" s="13" t="s">
        <v>40</v>
      </c>
      <c r="F16" s="13">
        <v>3.5702479338842976</v>
      </c>
    </row>
    <row r="17" spans="1:6" ht="15" customHeight="1" x14ac:dyDescent="0.2">
      <c r="A17" s="86"/>
      <c r="B17" s="16">
        <v>63</v>
      </c>
      <c r="C17" s="15" t="s">
        <v>39</v>
      </c>
      <c r="D17" s="15">
        <v>1900</v>
      </c>
      <c r="E17" s="13" t="s">
        <v>40</v>
      </c>
      <c r="F17" s="13">
        <v>3.3529411764705883</v>
      </c>
    </row>
    <row r="18" spans="1:6" ht="15" customHeight="1" x14ac:dyDescent="0.2">
      <c r="A18" s="86" t="s">
        <v>1252</v>
      </c>
      <c r="B18" s="16">
        <v>38</v>
      </c>
      <c r="C18" s="15" t="s">
        <v>983</v>
      </c>
      <c r="D18" s="15" t="s">
        <v>983</v>
      </c>
      <c r="E18" s="13" t="s">
        <v>0</v>
      </c>
      <c r="F18" s="13">
        <v>3.1</v>
      </c>
    </row>
    <row r="19" spans="1:6" ht="15" customHeight="1" x14ac:dyDescent="0.2">
      <c r="A19" s="86"/>
      <c r="B19" s="15">
        <v>46</v>
      </c>
      <c r="C19" s="15" t="s">
        <v>991</v>
      </c>
      <c r="D19" s="15" t="s">
        <v>991</v>
      </c>
      <c r="E19" s="13" t="s">
        <v>0</v>
      </c>
      <c r="F19" s="13">
        <v>3.4</v>
      </c>
    </row>
    <row r="20" spans="1:6" ht="15" customHeight="1" x14ac:dyDescent="0.2">
      <c r="A20" s="86" t="s">
        <v>1253</v>
      </c>
      <c r="B20" s="16">
        <v>49</v>
      </c>
      <c r="C20" s="15" t="s">
        <v>1254</v>
      </c>
      <c r="D20" s="15" t="s">
        <v>1254</v>
      </c>
      <c r="E20" s="13" t="s">
        <v>0</v>
      </c>
      <c r="F20" s="13">
        <v>2.6</v>
      </c>
    </row>
    <row r="21" spans="1:6" ht="15" customHeight="1" x14ac:dyDescent="0.2">
      <c r="A21" s="86"/>
      <c r="B21" s="16">
        <v>65</v>
      </c>
      <c r="C21" s="15" t="s">
        <v>1255</v>
      </c>
      <c r="D21" s="15" t="s">
        <v>1255</v>
      </c>
      <c r="E21" s="13" t="s">
        <v>0</v>
      </c>
      <c r="F21" s="13">
        <v>4</v>
      </c>
    </row>
    <row r="22" spans="1:6" ht="15" customHeight="1" x14ac:dyDescent="0.2">
      <c r="A22" s="86" t="s">
        <v>1256</v>
      </c>
      <c r="B22" s="16">
        <v>48</v>
      </c>
      <c r="C22" s="15" t="s">
        <v>1257</v>
      </c>
      <c r="D22" s="15" t="s">
        <v>1257</v>
      </c>
      <c r="E22" s="29" t="s">
        <v>0</v>
      </c>
      <c r="F22" s="13">
        <v>3.4</v>
      </c>
    </row>
    <row r="23" spans="1:6" ht="15" customHeight="1" x14ac:dyDescent="0.2">
      <c r="A23" s="86" t="s">
        <v>1258</v>
      </c>
      <c r="B23" s="16">
        <v>31</v>
      </c>
      <c r="C23" s="15" t="s">
        <v>39</v>
      </c>
      <c r="D23" s="15">
        <v>1300</v>
      </c>
      <c r="E23" s="29" t="s">
        <v>40</v>
      </c>
      <c r="F23" s="13">
        <v>4.1052631578947372</v>
      </c>
    </row>
    <row r="24" spans="1:6" ht="15" customHeight="1" x14ac:dyDescent="0.2">
      <c r="A24" s="86"/>
      <c r="B24" s="16">
        <v>38</v>
      </c>
      <c r="C24" s="15" t="s">
        <v>39</v>
      </c>
      <c r="D24" s="15" t="s">
        <v>1259</v>
      </c>
      <c r="E24" s="29" t="s">
        <v>40</v>
      </c>
      <c r="F24" s="13">
        <v>6.7894736842105257</v>
      </c>
    </row>
    <row r="25" spans="1:6" ht="15" customHeight="1" x14ac:dyDescent="0.2">
      <c r="A25" s="86"/>
      <c r="B25" s="16">
        <v>46</v>
      </c>
      <c r="C25" s="15" t="s">
        <v>39</v>
      </c>
      <c r="D25" s="15">
        <v>2000</v>
      </c>
      <c r="E25" s="29" t="s">
        <v>40</v>
      </c>
      <c r="F25" s="13">
        <v>5.2173913043478262</v>
      </c>
    </row>
    <row r="26" spans="1:6" ht="15" customHeight="1" x14ac:dyDescent="0.2">
      <c r="A26" s="86" t="s">
        <v>223</v>
      </c>
      <c r="B26" s="16">
        <v>38</v>
      </c>
      <c r="C26" s="15" t="s">
        <v>39</v>
      </c>
      <c r="D26" s="15" t="s">
        <v>751</v>
      </c>
      <c r="E26" s="29" t="s">
        <v>40</v>
      </c>
      <c r="F26" s="13">
        <v>3.9130434782608701</v>
      </c>
    </row>
    <row r="27" spans="1:6" ht="15" customHeight="1" x14ac:dyDescent="0.2">
      <c r="B27" s="16">
        <v>46</v>
      </c>
      <c r="C27" s="15" t="s">
        <v>39</v>
      </c>
      <c r="D27" s="15">
        <v>1550</v>
      </c>
      <c r="E27" s="29" t="s">
        <v>40</v>
      </c>
      <c r="F27" s="13">
        <v>3.2746478873239435</v>
      </c>
    </row>
    <row r="28" spans="1:6" ht="15" customHeight="1" x14ac:dyDescent="0.2">
      <c r="C28" s="71"/>
      <c r="D28" s="71"/>
    </row>
    <row r="29" spans="1:6" ht="15" customHeight="1" x14ac:dyDescent="0.2">
      <c r="A29" s="8" t="s">
        <v>78</v>
      </c>
      <c r="C29" s="71"/>
      <c r="D29" s="71"/>
    </row>
    <row r="30" spans="1:6" ht="15" customHeight="1" x14ac:dyDescent="0.2">
      <c r="A30" s="86" t="s">
        <v>1260</v>
      </c>
      <c r="B30" s="15">
        <v>47</v>
      </c>
      <c r="C30" s="15" t="s">
        <v>2267</v>
      </c>
      <c r="D30" s="15" t="s">
        <v>740</v>
      </c>
      <c r="E30" s="29">
        <v>-3.6</v>
      </c>
      <c r="F30" s="13">
        <v>4.05</v>
      </c>
    </row>
    <row r="31" spans="1:6" ht="15" customHeight="1" x14ac:dyDescent="0.2">
      <c r="A31" s="86"/>
      <c r="B31" s="15">
        <v>92</v>
      </c>
      <c r="C31" s="15" t="s">
        <v>786</v>
      </c>
      <c r="D31" s="15" t="s">
        <v>786</v>
      </c>
      <c r="E31" s="29" t="s">
        <v>0</v>
      </c>
      <c r="F31" s="13">
        <v>2.7</v>
      </c>
    </row>
    <row r="32" spans="1:6" ht="15" customHeight="1" x14ac:dyDescent="0.2">
      <c r="A32" s="86"/>
      <c r="B32" s="12">
        <v>120</v>
      </c>
      <c r="C32" s="15" t="s">
        <v>746</v>
      </c>
      <c r="D32" s="15" t="s">
        <v>746</v>
      </c>
      <c r="E32" s="12" t="s">
        <v>0</v>
      </c>
      <c r="F32" s="13">
        <v>1.9</v>
      </c>
    </row>
    <row r="33" spans="1:6" ht="15" customHeight="1" x14ac:dyDescent="0.2">
      <c r="A33" s="86" t="s">
        <v>1261</v>
      </c>
      <c r="B33" s="12">
        <v>34</v>
      </c>
      <c r="C33" s="15" t="s">
        <v>924</v>
      </c>
      <c r="D33" s="15" t="s">
        <v>769</v>
      </c>
      <c r="E33" s="13">
        <v>16.666666666666664</v>
      </c>
      <c r="F33" s="30">
        <v>7.6</v>
      </c>
    </row>
    <row r="34" spans="1:6" ht="15" customHeight="1" x14ac:dyDescent="0.2">
      <c r="A34" s="17"/>
      <c r="B34" s="12">
        <v>68</v>
      </c>
      <c r="C34" s="15" t="s">
        <v>39</v>
      </c>
      <c r="D34" s="15">
        <v>1800</v>
      </c>
      <c r="E34" s="13" t="s">
        <v>40</v>
      </c>
      <c r="F34" s="30">
        <v>4.9000000000000004</v>
      </c>
    </row>
    <row r="35" spans="1:6" ht="15" customHeight="1" x14ac:dyDescent="0.2">
      <c r="A35" s="12"/>
      <c r="B35" s="12">
        <v>79</v>
      </c>
      <c r="C35" s="15" t="s">
        <v>1020</v>
      </c>
      <c r="D35" s="15">
        <v>1600</v>
      </c>
      <c r="E35" s="13">
        <v>-7.2463768115942031</v>
      </c>
      <c r="F35" s="30">
        <v>3.3</v>
      </c>
    </row>
    <row r="36" spans="1:6" ht="15" customHeight="1" x14ac:dyDescent="0.2">
      <c r="B36" s="12">
        <v>96</v>
      </c>
      <c r="C36" s="15">
        <v>1700</v>
      </c>
      <c r="D36" s="15">
        <v>2000</v>
      </c>
      <c r="E36" s="13">
        <v>17.647058823529413</v>
      </c>
      <c r="F36" s="30">
        <v>3.8</v>
      </c>
    </row>
  </sheetData>
  <mergeCells count="5">
    <mergeCell ref="A5:A6"/>
    <mergeCell ref="B5:B6"/>
    <mergeCell ref="C5:D5"/>
    <mergeCell ref="E5:E6"/>
    <mergeCell ref="F5:F6"/>
  </mergeCells>
  <phoneticPr fontId="19" type="noConversion"/>
  <pageMargins left="0.70866141732283472" right="0.70866141732283472" top="0.39370078740157483" bottom="0.74803149606299213" header="0.31496062992125984" footer="0.31496062992125984"/>
  <pageSetup paperSize="9" scale="61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</sheetPr>
  <dimension ref="A1:F27"/>
  <sheetViews>
    <sheetView zoomScale="90" zoomScaleNormal="90" zoomScaleSheetLayoutView="100" workbookViewId="0"/>
  </sheetViews>
  <sheetFormatPr defaultColWidth="9.140625" defaultRowHeight="15" customHeight="1" x14ac:dyDescent="0.2"/>
  <cols>
    <col min="1" max="1" width="46.5703125" style="14" customWidth="1"/>
    <col min="2" max="6" width="20.7109375" style="14" customWidth="1"/>
    <col min="7" max="16384" width="9.140625" style="14"/>
  </cols>
  <sheetData>
    <row r="1" spans="1:6" ht="15" customHeight="1" x14ac:dyDescent="0.2">
      <c r="A1" s="8" t="s">
        <v>2295</v>
      </c>
    </row>
    <row r="2" spans="1:6" ht="15" customHeight="1" x14ac:dyDescent="0.2">
      <c r="A2" s="8" t="s">
        <v>14</v>
      </c>
    </row>
    <row r="3" spans="1:6" ht="15" customHeight="1" x14ac:dyDescent="0.2">
      <c r="A3" s="70" t="s">
        <v>63</v>
      </c>
    </row>
    <row r="5" spans="1:6" ht="39.950000000000003" customHeight="1" x14ac:dyDescent="0.2">
      <c r="A5" s="189" t="s">
        <v>15</v>
      </c>
      <c r="B5" s="189" t="s">
        <v>1</v>
      </c>
      <c r="C5" s="189" t="s">
        <v>38</v>
      </c>
      <c r="D5" s="189" t="s">
        <v>36</v>
      </c>
      <c r="E5" s="189"/>
      <c r="F5" s="189" t="s">
        <v>3</v>
      </c>
    </row>
    <row r="6" spans="1:6" ht="39.950000000000003" customHeight="1" x14ac:dyDescent="0.2">
      <c r="A6" s="189"/>
      <c r="B6" s="189"/>
      <c r="C6" s="189"/>
      <c r="D6" s="79">
        <v>2024</v>
      </c>
      <c r="E6" s="79">
        <v>2025</v>
      </c>
      <c r="F6" s="189"/>
    </row>
    <row r="8" spans="1:6" ht="15" customHeight="1" x14ac:dyDescent="0.2">
      <c r="A8" s="118" t="s">
        <v>70</v>
      </c>
    </row>
    <row r="9" spans="1:6" ht="15" customHeight="1" x14ac:dyDescent="0.2">
      <c r="A9" s="86" t="s">
        <v>203</v>
      </c>
      <c r="B9" s="12" t="s">
        <v>202</v>
      </c>
      <c r="C9" s="16">
        <v>46</v>
      </c>
      <c r="D9" s="10" t="s">
        <v>39</v>
      </c>
      <c r="E9" s="15">
        <v>29935</v>
      </c>
      <c r="F9" s="22" t="s">
        <v>40</v>
      </c>
    </row>
    <row r="10" spans="1:6" ht="15" customHeight="1" x14ac:dyDescent="0.2">
      <c r="A10" s="86"/>
      <c r="B10" s="12">
        <v>1</v>
      </c>
      <c r="C10" s="16">
        <v>66</v>
      </c>
      <c r="D10" s="10" t="s">
        <v>39</v>
      </c>
      <c r="E10" s="15">
        <v>18237</v>
      </c>
      <c r="F10" s="22" t="s">
        <v>40</v>
      </c>
    </row>
    <row r="11" spans="1:6" ht="15" customHeight="1" x14ac:dyDescent="0.2">
      <c r="A11" s="86"/>
      <c r="B11" s="12">
        <v>2</v>
      </c>
      <c r="C11" s="16">
        <v>35</v>
      </c>
      <c r="D11" s="10" t="s">
        <v>39</v>
      </c>
      <c r="E11" s="15">
        <v>20847</v>
      </c>
      <c r="F11" s="22" t="s">
        <v>40</v>
      </c>
    </row>
    <row r="12" spans="1:6" ht="15" customHeight="1" x14ac:dyDescent="0.2">
      <c r="A12" s="86" t="s">
        <v>204</v>
      </c>
      <c r="B12" s="12">
        <v>2</v>
      </c>
      <c r="C12" s="16">
        <v>14</v>
      </c>
      <c r="D12" s="10" t="s">
        <v>39</v>
      </c>
      <c r="E12" s="15">
        <v>8369</v>
      </c>
      <c r="F12" s="22" t="s">
        <v>40</v>
      </c>
    </row>
    <row r="13" spans="1:6" ht="15" customHeight="1" x14ac:dyDescent="0.2">
      <c r="A13" s="86"/>
      <c r="B13" s="12">
        <v>3</v>
      </c>
      <c r="C13" s="16">
        <v>18</v>
      </c>
      <c r="D13" s="10" t="s">
        <v>39</v>
      </c>
      <c r="E13" s="15">
        <v>6780</v>
      </c>
      <c r="F13" s="22" t="s">
        <v>40</v>
      </c>
    </row>
    <row r="14" spans="1:6" ht="15" customHeight="1" x14ac:dyDescent="0.2">
      <c r="A14" s="86"/>
      <c r="B14" s="12"/>
      <c r="C14" s="16">
        <v>34</v>
      </c>
      <c r="D14" s="10" t="s">
        <v>39</v>
      </c>
      <c r="E14" s="15">
        <v>6745</v>
      </c>
      <c r="F14" s="22" t="s">
        <v>40</v>
      </c>
    </row>
    <row r="15" spans="1:6" ht="15" customHeight="1" x14ac:dyDescent="0.2">
      <c r="A15" s="86"/>
      <c r="B15" s="12"/>
      <c r="C15" s="16">
        <v>42</v>
      </c>
      <c r="D15" s="10" t="s">
        <v>39</v>
      </c>
      <c r="E15" s="15">
        <v>6506</v>
      </c>
      <c r="F15" s="22" t="s">
        <v>40</v>
      </c>
    </row>
    <row r="16" spans="1:6" ht="15" customHeight="1" x14ac:dyDescent="0.2">
      <c r="A16" s="86" t="s">
        <v>205</v>
      </c>
      <c r="B16" s="12">
        <v>1</v>
      </c>
      <c r="C16" s="16">
        <v>33</v>
      </c>
      <c r="D16" s="10" t="s">
        <v>39</v>
      </c>
      <c r="E16" s="15">
        <v>10123</v>
      </c>
      <c r="F16" s="22" t="s">
        <v>40</v>
      </c>
    </row>
    <row r="17" spans="1:6" ht="15" customHeight="1" x14ac:dyDescent="0.2">
      <c r="A17" s="86" t="s">
        <v>206</v>
      </c>
      <c r="B17" s="12">
        <v>1</v>
      </c>
      <c r="C17" s="16">
        <v>36</v>
      </c>
      <c r="D17" s="10" t="s">
        <v>39</v>
      </c>
      <c r="E17" s="15">
        <v>19753</v>
      </c>
      <c r="F17" s="22" t="s">
        <v>40</v>
      </c>
    </row>
    <row r="18" spans="1:6" ht="15" customHeight="1" x14ac:dyDescent="0.2">
      <c r="A18" s="86"/>
      <c r="B18" s="12"/>
      <c r="C18" s="16">
        <v>40</v>
      </c>
      <c r="D18" s="10" t="s">
        <v>39</v>
      </c>
      <c r="E18" s="15">
        <v>19912</v>
      </c>
      <c r="F18" s="22" t="s">
        <v>40</v>
      </c>
    </row>
    <row r="19" spans="1:6" ht="15" customHeight="1" x14ac:dyDescent="0.2">
      <c r="A19" s="86" t="s">
        <v>207</v>
      </c>
      <c r="B19" s="12">
        <v>1</v>
      </c>
      <c r="C19" s="16">
        <v>43</v>
      </c>
      <c r="D19" s="15">
        <v>21284</v>
      </c>
      <c r="E19" s="15">
        <v>21284</v>
      </c>
      <c r="F19" s="13" t="s">
        <v>0</v>
      </c>
    </row>
    <row r="20" spans="1:6" ht="15" customHeight="1" x14ac:dyDescent="0.2">
      <c r="A20" s="86"/>
      <c r="B20" s="12"/>
      <c r="C20" s="16">
        <v>55</v>
      </c>
      <c r="D20" s="10" t="s">
        <v>39</v>
      </c>
      <c r="E20" s="15">
        <v>19375</v>
      </c>
      <c r="F20" s="22" t="s">
        <v>40</v>
      </c>
    </row>
    <row r="21" spans="1:6" ht="15" customHeight="1" x14ac:dyDescent="0.2">
      <c r="A21" s="86" t="s">
        <v>208</v>
      </c>
      <c r="B21" s="10">
        <v>3</v>
      </c>
      <c r="C21" s="10">
        <v>141</v>
      </c>
      <c r="D21" s="10" t="s">
        <v>39</v>
      </c>
      <c r="E21" s="10">
        <v>3253</v>
      </c>
      <c r="F21" s="22" t="s">
        <v>40</v>
      </c>
    </row>
    <row r="22" spans="1:6" ht="15" customHeight="1" x14ac:dyDescent="0.2">
      <c r="A22" s="86" t="s">
        <v>209</v>
      </c>
      <c r="B22" s="12">
        <v>1</v>
      </c>
      <c r="C22" s="16">
        <v>164</v>
      </c>
      <c r="D22" s="10" t="s">
        <v>39</v>
      </c>
      <c r="E22" s="15">
        <v>11500</v>
      </c>
      <c r="F22" s="22" t="s">
        <v>40</v>
      </c>
    </row>
    <row r="23" spans="1:6" ht="15" customHeight="1" x14ac:dyDescent="0.2">
      <c r="A23" s="86" t="s">
        <v>210</v>
      </c>
      <c r="B23" s="12">
        <v>1</v>
      </c>
      <c r="C23" s="16">
        <v>27</v>
      </c>
      <c r="D23" s="15">
        <v>20221</v>
      </c>
      <c r="E23" s="15">
        <v>18382</v>
      </c>
      <c r="F23" s="13">
        <f>(E23-D23)/E23*100</f>
        <v>-10.004352083560004</v>
      </c>
    </row>
    <row r="24" spans="1:6" ht="15" customHeight="1" x14ac:dyDescent="0.2">
      <c r="A24" s="8"/>
    </row>
    <row r="25" spans="1:6" ht="15" customHeight="1" x14ac:dyDescent="0.2">
      <c r="A25" s="118" t="s">
        <v>78</v>
      </c>
    </row>
    <row r="26" spans="1:6" ht="15" customHeight="1" x14ac:dyDescent="0.2">
      <c r="A26" s="86" t="s">
        <v>211</v>
      </c>
      <c r="B26" s="12" t="s">
        <v>202</v>
      </c>
      <c r="C26" s="16">
        <v>79</v>
      </c>
      <c r="D26" s="10" t="s">
        <v>39</v>
      </c>
      <c r="E26" s="15">
        <v>11344</v>
      </c>
      <c r="F26" s="22" t="s">
        <v>40</v>
      </c>
    </row>
    <row r="27" spans="1:6" ht="15" customHeight="1" x14ac:dyDescent="0.2">
      <c r="A27" s="86" t="s">
        <v>212</v>
      </c>
      <c r="B27" s="12" t="s">
        <v>202</v>
      </c>
      <c r="C27" s="16">
        <v>37</v>
      </c>
      <c r="D27" s="10" t="s">
        <v>39</v>
      </c>
      <c r="E27" s="15">
        <v>20270</v>
      </c>
      <c r="F27" s="22" t="s">
        <v>40</v>
      </c>
    </row>
  </sheetData>
  <mergeCells count="5">
    <mergeCell ref="F5:F6"/>
    <mergeCell ref="A5:A6"/>
    <mergeCell ref="B5:B6"/>
    <mergeCell ref="C5:C6"/>
    <mergeCell ref="D5:E5"/>
  </mergeCells>
  <phoneticPr fontId="0" type="noConversion"/>
  <pageMargins left="0.6692913385826772" right="0.74803149606299213" top="0.39370078740157483" bottom="0.98425196850393704" header="0.51181102362204722" footer="0.51181102362204722"/>
  <pageSetup paperSize="9" scale="59" orientation="portrait" cellComments="asDisplayed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30</vt:i4>
      </vt:variant>
    </vt:vector>
  </HeadingPairs>
  <TitlesOfParts>
    <vt:vector size="46" baseType="lpstr">
      <vt:lpstr>Jadual Harga &amp; Sewa </vt:lpstr>
      <vt:lpstr>15.1</vt:lpstr>
      <vt:lpstr>15.2</vt:lpstr>
      <vt:lpstr>15.3</vt:lpstr>
      <vt:lpstr>15.4</vt:lpstr>
      <vt:lpstr>15.5</vt:lpstr>
      <vt:lpstr>15.6</vt:lpstr>
      <vt:lpstr>15.7</vt:lpstr>
      <vt:lpstr>15.8</vt:lpstr>
      <vt:lpstr>15.9</vt:lpstr>
      <vt:lpstr>15.10</vt:lpstr>
      <vt:lpstr>15.11</vt:lpstr>
      <vt:lpstr>15.12</vt:lpstr>
      <vt:lpstr>15.13</vt:lpstr>
      <vt:lpstr>15.14</vt:lpstr>
      <vt:lpstr>15.15</vt:lpstr>
      <vt:lpstr>'15.1'!Print_Area</vt:lpstr>
      <vt:lpstr>'15.10'!Print_Area</vt:lpstr>
      <vt:lpstr>'15.11'!Print_Area</vt:lpstr>
      <vt:lpstr>'15.12'!Print_Area</vt:lpstr>
      <vt:lpstr>'15.13'!Print_Area</vt:lpstr>
      <vt:lpstr>'15.14'!Print_Area</vt:lpstr>
      <vt:lpstr>'15.15'!Print_Area</vt:lpstr>
      <vt:lpstr>'15.2'!Print_Area</vt:lpstr>
      <vt:lpstr>'15.3'!Print_Area</vt:lpstr>
      <vt:lpstr>'15.4'!Print_Area</vt:lpstr>
      <vt:lpstr>'15.5'!Print_Area</vt:lpstr>
      <vt:lpstr>'15.6'!Print_Area</vt:lpstr>
      <vt:lpstr>'15.8'!Print_Area</vt:lpstr>
      <vt:lpstr>'15.9'!Print_Area</vt:lpstr>
      <vt:lpstr>'Jadual Harga &amp; Sewa '!Print_Area</vt:lpstr>
      <vt:lpstr>'15.1'!Print_Titles</vt:lpstr>
      <vt:lpstr>'15.10'!Print_Titles</vt:lpstr>
      <vt:lpstr>'15.11'!Print_Titles</vt:lpstr>
      <vt:lpstr>'15.12'!Print_Titles</vt:lpstr>
      <vt:lpstr>'15.13'!Print_Titles</vt:lpstr>
      <vt:lpstr>'15.14'!Print_Titles</vt:lpstr>
      <vt:lpstr>'15.15'!Print_Titles</vt:lpstr>
      <vt:lpstr>'15.2'!Print_Titles</vt:lpstr>
      <vt:lpstr>'15.3'!Print_Titles</vt:lpstr>
      <vt:lpstr>'15.4'!Print_Titles</vt:lpstr>
      <vt:lpstr>'15.5'!Print_Titles</vt:lpstr>
      <vt:lpstr>'15.6'!Print_Titles</vt:lpstr>
      <vt:lpstr>'15.7'!Print_Titles</vt:lpstr>
      <vt:lpstr>'15.8'!Print_Titles</vt:lpstr>
      <vt:lpstr>'15.9'!Print_Titles</vt:lpstr>
    </vt:vector>
  </TitlesOfParts>
  <Company>Jab Pen &amp; Perkh Harta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 Jab Pen &amp; Perkh Harta</dc:creator>
  <cp:lastModifiedBy>NAPIC HQ</cp:lastModifiedBy>
  <cp:lastPrinted>2026-01-21T07:11:19Z</cp:lastPrinted>
  <dcterms:created xsi:type="dcterms:W3CDTF">2002-04-03T04:48:50Z</dcterms:created>
  <dcterms:modified xsi:type="dcterms:W3CDTF">2026-05-15T08:06:28Z</dcterms:modified>
</cp:coreProperties>
</file>